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60" windowHeight="7755" tabRatio="855"/>
  </bookViews>
  <sheets>
    <sheet name="پرسشنامه مدیر گروه" sheetId="3" r:id="rId1"/>
    <sheet name="نتایج پرسشنامه مدیر" sheetId="5" r:id="rId2"/>
    <sheet name="دانشجویان" sheetId="7" r:id="rId3"/>
    <sheet name="استادان" sheetId="8" r:id="rId4"/>
    <sheet name="نتایج کلی" sheetId="9" r:id="rId5"/>
    <sheet name="مقایسه نشانگر" sheetId="10" r:id="rId6"/>
    <sheet name="مقایسه ملاک" sheetId="11" r:id="rId7"/>
    <sheet name="مقایسه عامل" sheetId="12" r:id="rId8"/>
  </sheets>
  <definedNames>
    <definedName name="_xlnm.Print_Area" localSheetId="0">'پرسشنامه مدیر گروه'!$A$1:$C$165</definedName>
  </definedNames>
  <calcPr calcId="162913"/>
</workbook>
</file>

<file path=xl/calcChain.xml><?xml version="1.0" encoding="utf-8"?>
<calcChain xmlns="http://schemas.openxmlformats.org/spreadsheetml/2006/main">
  <c r="C132" i="5" l="1"/>
  <c r="D132" i="5" s="1"/>
  <c r="D109" i="5"/>
  <c r="C108" i="5"/>
  <c r="D108" i="5" s="1"/>
  <c r="C109" i="5"/>
  <c r="C107" i="5"/>
  <c r="D107" i="5" s="1"/>
  <c r="C70" i="5"/>
  <c r="D70" i="5"/>
  <c r="C69" i="5"/>
  <c r="D69" i="5" s="1"/>
  <c r="C67" i="5"/>
  <c r="D67" i="5" s="1"/>
  <c r="C59" i="5"/>
  <c r="D59" i="5" s="1"/>
  <c r="C54" i="5"/>
  <c r="D54" i="5" s="1"/>
  <c r="C56" i="5"/>
  <c r="D56" i="5" s="1"/>
  <c r="C57" i="5"/>
  <c r="C55" i="5"/>
  <c r="D55" i="5" s="1"/>
  <c r="D57" i="5"/>
  <c r="C58" i="5"/>
  <c r="C60" i="5"/>
  <c r="C61" i="5"/>
  <c r="D61" i="5" s="1"/>
  <c r="D60" i="5"/>
  <c r="C53" i="5"/>
  <c r="D53" i="5" s="1"/>
  <c r="D62" i="5"/>
  <c r="C65" i="5"/>
  <c r="C63" i="5"/>
  <c r="C48" i="5"/>
  <c r="D47" i="5"/>
  <c r="D48" i="5"/>
  <c r="C47" i="5"/>
  <c r="D45" i="5"/>
  <c r="C46" i="5"/>
  <c r="C45" i="5"/>
  <c r="C49" i="5" l="1"/>
  <c r="D49" i="5" s="1"/>
  <c r="D46" i="5"/>
  <c r="J93" i="9" l="1"/>
  <c r="D65" i="5"/>
  <c r="D63" i="5"/>
  <c r="D58" i="5"/>
  <c r="D12" i="5"/>
  <c r="D11" i="5"/>
  <c r="F94" i="9"/>
  <c r="F93" i="9"/>
  <c r="D9" i="5" l="1"/>
  <c r="DR7" i="8" l="1"/>
  <c r="DR8" i="8"/>
  <c r="DR9" i="8"/>
  <c r="DR10" i="8"/>
  <c r="DN9" i="8"/>
  <c r="DN10" i="8"/>
  <c r="DJ8" i="8"/>
  <c r="DJ9" i="8"/>
  <c r="DJ10" i="8"/>
  <c r="CT8" i="8"/>
  <c r="CT9" i="8"/>
  <c r="CT10" i="8"/>
  <c r="CN8" i="8"/>
  <c r="CN9" i="8"/>
  <c r="CN10" i="8"/>
  <c r="CH8" i="8"/>
  <c r="CH9" i="8"/>
  <c r="CH10" i="8"/>
  <c r="BV8" i="8"/>
  <c r="BV9" i="8"/>
  <c r="BV10" i="8"/>
  <c r="BQ8" i="8"/>
  <c r="BQ9" i="8"/>
  <c r="BQ10" i="8"/>
  <c r="C48" i="3"/>
  <c r="C32" i="3"/>
  <c r="C27" i="5" s="1"/>
  <c r="C27" i="3"/>
  <c r="C21" i="3"/>
  <c r="I93" i="9" l="1"/>
  <c r="G8" i="9" l="1"/>
  <c r="F8" i="9" s="1"/>
  <c r="DJ7" i="8" l="1"/>
  <c r="CN5" i="8"/>
  <c r="CN6" i="8"/>
  <c r="CN7" i="8"/>
  <c r="CN4" i="8"/>
  <c r="CH5" i="8"/>
  <c r="CH6" i="8"/>
  <c r="CH7" i="8"/>
  <c r="CH4" i="8"/>
  <c r="BV5" i="8"/>
  <c r="BV6" i="8"/>
  <c r="BV7" i="8"/>
  <c r="BV4" i="8"/>
  <c r="BQ5" i="8"/>
  <c r="BQ6" i="8"/>
  <c r="BQ7" i="8"/>
  <c r="BQ4" i="8"/>
  <c r="DN5" i="8"/>
  <c r="DN6" i="8"/>
  <c r="DN7" i="8"/>
  <c r="DN8" i="8"/>
  <c r="DN4" i="8"/>
  <c r="DJ5" i="8"/>
  <c r="DJ6" i="8"/>
  <c r="DJ4" i="8"/>
  <c r="CT5" i="8"/>
  <c r="CT6" i="8"/>
  <c r="CT7" i="8"/>
  <c r="CT4" i="8"/>
  <c r="CN55" i="8" l="1"/>
  <c r="CN52" i="8"/>
  <c r="CN57" i="8"/>
  <c r="E98" i="9" s="1"/>
  <c r="G98" i="9" s="1"/>
  <c r="CN53" i="8"/>
  <c r="CN59" i="8"/>
  <c r="CN54" i="8"/>
  <c r="DR5" i="8"/>
  <c r="DR6" i="8"/>
  <c r="DR4" i="8"/>
  <c r="CN56" i="8" l="1"/>
  <c r="CN58" i="8" s="1"/>
  <c r="CN60" i="8" s="1"/>
  <c r="CH52" i="8"/>
  <c r="CH53" i="8"/>
  <c r="CH54" i="8"/>
  <c r="CH55" i="8"/>
  <c r="CH57" i="8"/>
  <c r="CH59" i="8"/>
  <c r="E106" i="9"/>
  <c r="G106" i="9" s="1"/>
  <c r="DR52" i="8"/>
  <c r="DR53" i="8"/>
  <c r="DR54" i="8"/>
  <c r="DR55" i="8"/>
  <c r="DR57" i="8"/>
  <c r="E108" i="9" s="1"/>
  <c r="G108" i="9" s="1"/>
  <c r="DR59" i="8"/>
  <c r="DN52" i="8"/>
  <c r="DN53" i="8"/>
  <c r="DN54" i="8"/>
  <c r="DN55" i="8"/>
  <c r="DN57" i="8"/>
  <c r="DN59" i="8"/>
  <c r="DJ59" i="8"/>
  <c r="DJ57" i="8"/>
  <c r="E103" i="9" s="1"/>
  <c r="G103" i="9" s="1"/>
  <c r="DJ55" i="8"/>
  <c r="DJ54" i="8"/>
  <c r="DJ53" i="8"/>
  <c r="DJ52" i="8"/>
  <c r="CT59" i="8"/>
  <c r="CT57" i="8"/>
  <c r="E33" i="9" s="1"/>
  <c r="CT53" i="8"/>
  <c r="CS53" i="8"/>
  <c r="CS54" i="8"/>
  <c r="CS55" i="8"/>
  <c r="CS57" i="8"/>
  <c r="CS59" i="8"/>
  <c r="CT52" i="8"/>
  <c r="CT27" i="8"/>
  <c r="CT55" i="8" s="1"/>
  <c r="BQ52" i="8"/>
  <c r="CT54" i="8" l="1"/>
  <c r="E104" i="9"/>
  <c r="G104" i="9" s="1"/>
  <c r="BV52" i="8"/>
  <c r="DR56" i="8"/>
  <c r="DR58" i="8" s="1"/>
  <c r="DR60" i="8" s="1"/>
  <c r="DN56" i="8"/>
  <c r="DN58" i="8" s="1"/>
  <c r="CT56" i="8"/>
  <c r="CT58" i="8" s="1"/>
  <c r="BV59" i="8"/>
  <c r="BV55" i="8"/>
  <c r="BV53" i="8"/>
  <c r="BV57" i="8"/>
  <c r="BV54" i="8"/>
  <c r="DJ56" i="8"/>
  <c r="DJ58" i="8" s="1"/>
  <c r="DJ60" i="8" s="1"/>
  <c r="DN60" i="8"/>
  <c r="CT60" i="8"/>
  <c r="CH56" i="8"/>
  <c r="CH58" i="8" s="1"/>
  <c r="CH60" i="8" s="1"/>
  <c r="BQ59" i="8"/>
  <c r="BQ55" i="8"/>
  <c r="BQ53" i="8"/>
  <c r="BQ57" i="8"/>
  <c r="E93" i="9" s="1"/>
  <c r="BQ54" i="8"/>
  <c r="E94" i="9" l="1"/>
  <c r="BV56" i="8"/>
  <c r="BV58" i="8" s="1"/>
  <c r="BV60" i="8" s="1"/>
  <c r="BQ56" i="8"/>
  <c r="BQ58" i="8" s="1"/>
  <c r="BQ60" i="8" s="1"/>
  <c r="B212" i="7"/>
  <c r="B213" i="7" s="1"/>
  <c r="C212" i="7"/>
  <c r="C213" i="7" s="1"/>
  <c r="D212" i="7"/>
  <c r="D213" i="7" s="1"/>
  <c r="E212" i="7"/>
  <c r="E213" i="7" s="1"/>
  <c r="F212" i="7"/>
  <c r="F213" i="7" s="1"/>
  <c r="G212" i="7"/>
  <c r="G213" i="7" s="1"/>
  <c r="H212" i="7"/>
  <c r="H213" i="7" s="1"/>
  <c r="I212" i="7"/>
  <c r="I213" i="7" s="1"/>
  <c r="J212" i="7"/>
  <c r="J213" i="7" s="1"/>
  <c r="K212" i="7"/>
  <c r="K213" i="7" s="1"/>
  <c r="L212" i="7"/>
  <c r="L213" i="7" s="1"/>
  <c r="M212" i="7"/>
  <c r="M213" i="7" s="1"/>
  <c r="N212" i="7"/>
  <c r="N213" i="7" s="1"/>
  <c r="O212" i="7"/>
  <c r="O213" i="7" s="1"/>
  <c r="P212" i="7"/>
  <c r="P213" i="7" s="1"/>
  <c r="Q212" i="7"/>
  <c r="Q213" i="7" s="1"/>
  <c r="R212" i="7"/>
  <c r="R213" i="7" s="1"/>
  <c r="S212" i="7"/>
  <c r="S213" i="7" s="1"/>
  <c r="T212" i="7"/>
  <c r="T213" i="7" s="1"/>
  <c r="U212" i="7"/>
  <c r="U213" i="7" s="1"/>
  <c r="V212" i="7"/>
  <c r="V213" i="7" s="1"/>
  <c r="W212" i="7"/>
  <c r="W213" i="7" s="1"/>
  <c r="X212" i="7"/>
  <c r="X213" i="7" s="1"/>
  <c r="Y212" i="7"/>
  <c r="Y213" i="7" s="1"/>
  <c r="Z212" i="7"/>
  <c r="Z213" i="7" s="1"/>
  <c r="AA212" i="7"/>
  <c r="AA213" i="7" s="1"/>
  <c r="AB212" i="7"/>
  <c r="AB213" i="7" s="1"/>
  <c r="AC212" i="7"/>
  <c r="AC213" i="7" s="1"/>
  <c r="AD212" i="7"/>
  <c r="AD213" i="7" s="1"/>
  <c r="AE212" i="7"/>
  <c r="AE213" i="7" s="1"/>
  <c r="AF212" i="7"/>
  <c r="AF213" i="7" s="1"/>
  <c r="AG212" i="7"/>
  <c r="AG213" i="7" s="1"/>
  <c r="AH212" i="7"/>
  <c r="AH213" i="7" s="1"/>
  <c r="AI212" i="7"/>
  <c r="AI213" i="7" s="1"/>
  <c r="AJ212" i="7"/>
  <c r="AJ213" i="7" s="1"/>
  <c r="AK212" i="7"/>
  <c r="AK213" i="7" s="1"/>
  <c r="AL212" i="7"/>
  <c r="AL213" i="7" s="1"/>
  <c r="AM212" i="7"/>
  <c r="AM213" i="7" s="1"/>
  <c r="AN212" i="7"/>
  <c r="AN213" i="7" s="1"/>
  <c r="AO212" i="7"/>
  <c r="AO213" i="7" s="1"/>
  <c r="AP212" i="7"/>
  <c r="AP213" i="7" s="1"/>
  <c r="AQ212" i="7"/>
  <c r="AQ213" i="7" s="1"/>
  <c r="AR212" i="7"/>
  <c r="AS212" i="7"/>
  <c r="AT212" i="7"/>
  <c r="AS213" i="7" l="1"/>
  <c r="AR213" i="7"/>
  <c r="AT213" i="7"/>
  <c r="K224" i="9"/>
  <c r="E10" i="12"/>
  <c r="F10" i="12" s="1"/>
  <c r="G10" i="12" s="1"/>
  <c r="D83" i="10" l="1"/>
  <c r="D82" i="10"/>
  <c r="D84" i="10"/>
  <c r="F138" i="9"/>
  <c r="F139" i="9"/>
  <c r="F140" i="9"/>
  <c r="F141" i="9"/>
  <c r="F142" i="9"/>
  <c r="F143" i="9"/>
  <c r="H138" i="9" l="1"/>
  <c r="I138" i="9" s="1"/>
  <c r="D104" i="5"/>
  <c r="C29" i="5" l="1"/>
  <c r="E208" i="9" l="1"/>
  <c r="G115" i="9"/>
  <c r="F115" i="9" s="1"/>
  <c r="F104" i="9" l="1"/>
  <c r="C119" i="5" l="1"/>
  <c r="O15" i="9"/>
  <c r="D119" i="5" l="1"/>
  <c r="E2" i="9"/>
  <c r="F2" i="9" s="1"/>
  <c r="AQ53" i="8"/>
  <c r="G2" i="9" l="1"/>
  <c r="C80" i="5"/>
  <c r="C79" i="5"/>
  <c r="C41" i="5"/>
  <c r="D41" i="5" s="1"/>
  <c r="C40" i="5"/>
  <c r="D40" i="5" s="1"/>
  <c r="C39" i="5"/>
  <c r="D39" i="5" s="1"/>
  <c r="C38" i="5"/>
  <c r="D38" i="5" s="1"/>
  <c r="D10" i="10" l="1"/>
  <c r="C37" i="5"/>
  <c r="C71" i="5"/>
  <c r="D71" i="5" s="1"/>
  <c r="C68" i="5"/>
  <c r="D68" i="5" s="1"/>
  <c r="C66" i="5"/>
  <c r="D66" i="5" s="1"/>
  <c r="C64" i="5"/>
  <c r="D64" i="5" s="1"/>
  <c r="D37" i="5" l="1"/>
  <c r="G85" i="9"/>
  <c r="G116" i="9"/>
  <c r="F116" i="9" s="1"/>
  <c r="E116" i="9"/>
  <c r="G128" i="9"/>
  <c r="F128" i="9" s="1"/>
  <c r="E128" i="9"/>
  <c r="G130" i="9"/>
  <c r="F130" i="9" s="1"/>
  <c r="E130" i="9"/>
  <c r="G132" i="9"/>
  <c r="F132" i="9" s="1"/>
  <c r="E132" i="9"/>
  <c r="G127" i="9"/>
  <c r="F127" i="9" s="1"/>
  <c r="E127" i="9"/>
  <c r="E129" i="9"/>
  <c r="G129" i="9"/>
  <c r="F129" i="9" s="1"/>
  <c r="E131" i="9"/>
  <c r="G131" i="9"/>
  <c r="F131" i="9" s="1"/>
  <c r="E85" i="9"/>
  <c r="C42" i="5"/>
  <c r="D42" i="5" s="1"/>
  <c r="F85" i="9" l="1"/>
  <c r="H85" i="9" s="1"/>
  <c r="I85" i="9" s="1"/>
  <c r="E42" i="5"/>
  <c r="H127" i="9"/>
  <c r="I127" i="9" s="1"/>
  <c r="G86" i="9"/>
  <c r="E86" i="9"/>
  <c r="G119" i="9"/>
  <c r="F119" i="9" s="1"/>
  <c r="E119" i="9"/>
  <c r="G121" i="9"/>
  <c r="F121" i="9" s="1"/>
  <c r="E121" i="9"/>
  <c r="G123" i="9"/>
  <c r="F123" i="9" s="1"/>
  <c r="E123" i="9"/>
  <c r="G125" i="9"/>
  <c r="F125" i="9" s="1"/>
  <c r="E125" i="9"/>
  <c r="D87" i="10"/>
  <c r="G118" i="9"/>
  <c r="F118" i="9" s="1"/>
  <c r="E118" i="9"/>
  <c r="G120" i="9"/>
  <c r="F120" i="9" s="1"/>
  <c r="E120" i="9"/>
  <c r="G122" i="9"/>
  <c r="F122" i="9" s="1"/>
  <c r="E122" i="9"/>
  <c r="G124" i="9"/>
  <c r="F124" i="9" s="1"/>
  <c r="E124" i="9"/>
  <c r="E126" i="9"/>
  <c r="G126" i="9"/>
  <c r="F126" i="9" s="1"/>
  <c r="D55" i="3"/>
  <c r="F42" i="5" l="1"/>
  <c r="G92" i="9" s="1"/>
  <c r="F92" i="9" s="1"/>
  <c r="E92" i="9"/>
  <c r="C149" i="5"/>
  <c r="C43" i="5"/>
  <c r="D43" i="5" s="1"/>
  <c r="H86" i="9"/>
  <c r="I86" i="9" s="1"/>
  <c r="F86" i="9"/>
  <c r="D88" i="10" s="1"/>
  <c r="J127" i="9"/>
  <c r="H118" i="9"/>
  <c r="I118" i="9" s="1"/>
  <c r="C52" i="5"/>
  <c r="E83" i="9"/>
  <c r="C101" i="5"/>
  <c r="D101" i="5" s="1"/>
  <c r="C51" i="5"/>
  <c r="C50" i="5"/>
  <c r="C99" i="5"/>
  <c r="C102" i="5"/>
  <c r="DE57" i="8"/>
  <c r="E222" i="9" l="1"/>
  <c r="D102" i="5"/>
  <c r="D94" i="10"/>
  <c r="H92" i="9"/>
  <c r="I92" i="9" s="1"/>
  <c r="G83" i="9"/>
  <c r="F83" i="9" s="1"/>
  <c r="E221" i="9"/>
  <c r="G221" i="9"/>
  <c r="F221" i="9" s="1"/>
  <c r="F48" i="5"/>
  <c r="E48" i="5"/>
  <c r="C105" i="5"/>
  <c r="E212" i="9" s="1"/>
  <c r="C103" i="5"/>
  <c r="E204" i="9" l="1"/>
  <c r="D103" i="5"/>
  <c r="D85" i="10"/>
  <c r="E31" i="11"/>
  <c r="F31" i="11" s="1"/>
  <c r="G31" i="11" s="1"/>
  <c r="E30" i="11"/>
  <c r="F30" i="11" s="1"/>
  <c r="G30" i="11" s="1"/>
  <c r="E32" i="11"/>
  <c r="F32" i="11" s="1"/>
  <c r="G32" i="11" s="1"/>
  <c r="E29" i="11"/>
  <c r="F29" i="11" s="1"/>
  <c r="G29" i="11" s="1"/>
  <c r="E24" i="11"/>
  <c r="F24" i="11" s="1"/>
  <c r="G24" i="11" s="1"/>
  <c r="E94" i="10" l="1"/>
  <c r="E88" i="10"/>
  <c r="E87" i="10"/>
  <c r="E85" i="10"/>
  <c r="E84" i="10"/>
  <c r="AQ52" i="8" l="1"/>
  <c r="AR52" i="8"/>
  <c r="AS52" i="8"/>
  <c r="AT52" i="8"/>
  <c r="AU52" i="8"/>
  <c r="AV52" i="8"/>
  <c r="AW52" i="8"/>
  <c r="AX52" i="8"/>
  <c r="AY52" i="8"/>
  <c r="AZ52" i="8"/>
  <c r="BA52" i="8"/>
  <c r="BB52" i="8"/>
  <c r="BC52" i="8"/>
  <c r="BD52" i="8"/>
  <c r="BE52" i="8"/>
  <c r="BF52" i="8"/>
  <c r="BG52" i="8"/>
  <c r="BH52" i="8"/>
  <c r="BI52" i="8"/>
  <c r="BJ52" i="8"/>
  <c r="BK52" i="8"/>
  <c r="BL52" i="8"/>
  <c r="BM52" i="8"/>
  <c r="BN52" i="8"/>
  <c r="BO52" i="8"/>
  <c r="BP52" i="8"/>
  <c r="BR52" i="8"/>
  <c r="BS52" i="8"/>
  <c r="BT52" i="8"/>
  <c r="BU52" i="8"/>
  <c r="BW52" i="8"/>
  <c r="BX52" i="8"/>
  <c r="BY52" i="8"/>
  <c r="BZ52" i="8"/>
  <c r="CA52" i="8"/>
  <c r="CB52" i="8"/>
  <c r="CC52" i="8"/>
  <c r="CD52" i="8"/>
  <c r="CE52" i="8"/>
  <c r="CF52" i="8"/>
  <c r="CG52" i="8"/>
  <c r="CI52" i="8"/>
  <c r="CJ52" i="8"/>
  <c r="CK52" i="8"/>
  <c r="CL52" i="8"/>
  <c r="CM52" i="8"/>
  <c r="CO52" i="8"/>
  <c r="CP52" i="8"/>
  <c r="CQ52" i="8"/>
  <c r="CR52" i="8"/>
  <c r="CS52" i="8"/>
  <c r="CS56" i="8" s="1"/>
  <c r="CS58" i="8" s="1"/>
  <c r="CS60" i="8" s="1"/>
  <c r="CU52" i="8"/>
  <c r="CV52" i="8"/>
  <c r="CW52" i="8"/>
  <c r="CX52" i="8"/>
  <c r="CY52" i="8"/>
  <c r="CZ52" i="8"/>
  <c r="DA52" i="8"/>
  <c r="DB52" i="8"/>
  <c r="DC52" i="8"/>
  <c r="DD52" i="8"/>
  <c r="DE52" i="8"/>
  <c r="DF52" i="8"/>
  <c r="DG52" i="8"/>
  <c r="DH52" i="8"/>
  <c r="DI52" i="8"/>
  <c r="DK52" i="8"/>
  <c r="DL52" i="8"/>
  <c r="DM52" i="8"/>
  <c r="DO52" i="8"/>
  <c r="DP52" i="8"/>
  <c r="DQ52" i="8"/>
  <c r="DS52" i="8"/>
  <c r="DT52" i="8"/>
  <c r="DU52" i="8"/>
  <c r="DV52" i="8"/>
  <c r="DW52" i="8"/>
  <c r="DX52" i="8"/>
  <c r="AR53" i="8"/>
  <c r="AS53" i="8"/>
  <c r="AT53" i="8"/>
  <c r="AU53" i="8"/>
  <c r="AV53" i="8"/>
  <c r="AW53" i="8"/>
  <c r="AX53" i="8"/>
  <c r="AY53" i="8"/>
  <c r="AZ53" i="8"/>
  <c r="BA53" i="8"/>
  <c r="BB53" i="8"/>
  <c r="BC53" i="8"/>
  <c r="BD53" i="8"/>
  <c r="BE53" i="8"/>
  <c r="BF53" i="8"/>
  <c r="BG53" i="8"/>
  <c r="BH53" i="8"/>
  <c r="BI53" i="8"/>
  <c r="BJ53" i="8"/>
  <c r="BK53" i="8"/>
  <c r="BL53" i="8"/>
  <c r="BM53" i="8"/>
  <c r="BN53" i="8"/>
  <c r="BO53" i="8"/>
  <c r="BP53" i="8"/>
  <c r="BR53" i="8"/>
  <c r="BS53" i="8"/>
  <c r="BT53" i="8"/>
  <c r="BU53" i="8"/>
  <c r="BW53" i="8"/>
  <c r="BX53" i="8"/>
  <c r="BY53" i="8"/>
  <c r="BZ53" i="8"/>
  <c r="CA53" i="8"/>
  <c r="CB53" i="8"/>
  <c r="CC53" i="8"/>
  <c r="CD53" i="8"/>
  <c r="CE53" i="8"/>
  <c r="CF53" i="8"/>
  <c r="CG53" i="8"/>
  <c r="CI53" i="8"/>
  <c r="CJ53" i="8"/>
  <c r="CK53" i="8"/>
  <c r="CL53" i="8"/>
  <c r="CM53" i="8"/>
  <c r="CO53" i="8"/>
  <c r="CP53" i="8"/>
  <c r="CQ53" i="8"/>
  <c r="CR53" i="8"/>
  <c r="CU53" i="8"/>
  <c r="CV53" i="8"/>
  <c r="CW53" i="8"/>
  <c r="CX53" i="8"/>
  <c r="CY53" i="8"/>
  <c r="CZ53" i="8"/>
  <c r="DA53" i="8"/>
  <c r="DB53" i="8"/>
  <c r="DC53" i="8"/>
  <c r="DD53" i="8"/>
  <c r="DE53" i="8"/>
  <c r="DF53" i="8"/>
  <c r="DG53" i="8"/>
  <c r="DH53" i="8"/>
  <c r="DI53" i="8"/>
  <c r="DK53" i="8"/>
  <c r="DL53" i="8"/>
  <c r="DM53" i="8"/>
  <c r="DO53" i="8"/>
  <c r="DP53" i="8"/>
  <c r="DQ53" i="8"/>
  <c r="DS53" i="8"/>
  <c r="DT53" i="8"/>
  <c r="DU53" i="8"/>
  <c r="DV53" i="8"/>
  <c r="DW53" i="8"/>
  <c r="DX53" i="8"/>
  <c r="AQ54" i="8"/>
  <c r="AR54" i="8"/>
  <c r="AS54" i="8"/>
  <c r="AT54" i="8"/>
  <c r="AU54" i="8"/>
  <c r="AV54" i="8"/>
  <c r="AW54" i="8"/>
  <c r="AX54" i="8"/>
  <c r="AY54" i="8"/>
  <c r="AZ54" i="8"/>
  <c r="BA54" i="8"/>
  <c r="BB54" i="8"/>
  <c r="BC54" i="8"/>
  <c r="BD54" i="8"/>
  <c r="BE54" i="8"/>
  <c r="BF54" i="8"/>
  <c r="BG54" i="8"/>
  <c r="BH54" i="8"/>
  <c r="BI54" i="8"/>
  <c r="BJ54" i="8"/>
  <c r="BK54" i="8"/>
  <c r="BL54" i="8"/>
  <c r="BM54" i="8"/>
  <c r="BN54" i="8"/>
  <c r="BO54" i="8"/>
  <c r="BP54" i="8"/>
  <c r="BR54" i="8"/>
  <c r="BS54" i="8"/>
  <c r="BT54" i="8"/>
  <c r="BU54" i="8"/>
  <c r="BW54" i="8"/>
  <c r="BX54" i="8"/>
  <c r="BY54" i="8"/>
  <c r="BZ54" i="8"/>
  <c r="CA54" i="8"/>
  <c r="CB54" i="8"/>
  <c r="CC54" i="8"/>
  <c r="CD54" i="8"/>
  <c r="CE54" i="8"/>
  <c r="CF54" i="8"/>
  <c r="CG54" i="8"/>
  <c r="CI54" i="8"/>
  <c r="CJ54" i="8"/>
  <c r="CK54" i="8"/>
  <c r="CL54" i="8"/>
  <c r="CM54" i="8"/>
  <c r="CO54" i="8"/>
  <c r="CP54" i="8"/>
  <c r="CQ54" i="8"/>
  <c r="CR54" i="8"/>
  <c r="CU54" i="8"/>
  <c r="CV54" i="8"/>
  <c r="CW54" i="8"/>
  <c r="CX54" i="8"/>
  <c r="CY54" i="8"/>
  <c r="CZ54" i="8"/>
  <c r="DA54" i="8"/>
  <c r="DB54" i="8"/>
  <c r="DC54" i="8"/>
  <c r="DD54" i="8"/>
  <c r="DE54" i="8"/>
  <c r="DF54" i="8"/>
  <c r="DG54" i="8"/>
  <c r="DH54" i="8"/>
  <c r="DI54" i="8"/>
  <c r="DK54" i="8"/>
  <c r="DL54" i="8"/>
  <c r="DM54" i="8"/>
  <c r="DO54" i="8"/>
  <c r="DP54" i="8"/>
  <c r="DQ54" i="8"/>
  <c r="DS54" i="8"/>
  <c r="DT54" i="8"/>
  <c r="DU54" i="8"/>
  <c r="DV54" i="8"/>
  <c r="DW54" i="8"/>
  <c r="DX54" i="8"/>
  <c r="E137" i="9"/>
  <c r="G137" i="9" s="1"/>
  <c r="F137" i="9" s="1"/>
  <c r="E192" i="9" l="1"/>
  <c r="G192" i="9" s="1"/>
  <c r="F192" i="9" s="1"/>
  <c r="E190" i="9"/>
  <c r="G190" i="9" s="1"/>
  <c r="F190" i="9" s="1"/>
  <c r="E188" i="9"/>
  <c r="E184" i="9"/>
  <c r="E175" i="9"/>
  <c r="G175" i="9" s="1"/>
  <c r="F175" i="9" s="1"/>
  <c r="E173" i="9"/>
  <c r="E160" i="9"/>
  <c r="G160" i="9" s="1"/>
  <c r="F160" i="9" s="1"/>
  <c r="E158" i="9"/>
  <c r="E156" i="9"/>
  <c r="E150" i="9"/>
  <c r="G150" i="9" s="1"/>
  <c r="F150" i="9" s="1"/>
  <c r="E148" i="9"/>
  <c r="G148" i="9" s="1"/>
  <c r="F148" i="9" s="1"/>
  <c r="E146" i="9"/>
  <c r="E144" i="9"/>
  <c r="E136" i="9"/>
  <c r="E134" i="9"/>
  <c r="G134" i="9" s="1"/>
  <c r="F134" i="9" s="1"/>
  <c r="E18" i="9"/>
  <c r="E193" i="9"/>
  <c r="G193" i="9" s="1"/>
  <c r="F193" i="9" s="1"/>
  <c r="E191" i="9"/>
  <c r="E189" i="9"/>
  <c r="G189" i="9" s="1"/>
  <c r="F189" i="9" s="1"/>
  <c r="E185" i="9"/>
  <c r="E176" i="9"/>
  <c r="G176" i="9" s="1"/>
  <c r="F176" i="9" s="1"/>
  <c r="E174" i="9"/>
  <c r="G174" i="9" s="1"/>
  <c r="F174" i="9" s="1"/>
  <c r="E161" i="9"/>
  <c r="G161" i="9" s="1"/>
  <c r="F161" i="9" s="1"/>
  <c r="E159" i="9"/>
  <c r="G159" i="9" s="1"/>
  <c r="F159" i="9" s="1"/>
  <c r="E157" i="9"/>
  <c r="G157" i="9" s="1"/>
  <c r="F157" i="9" s="1"/>
  <c r="E151" i="9"/>
  <c r="G151" i="9" s="1"/>
  <c r="F151" i="9" s="1"/>
  <c r="E149" i="9"/>
  <c r="G149" i="9" s="1"/>
  <c r="F149" i="9" s="1"/>
  <c r="E147" i="9"/>
  <c r="G147" i="9" s="1"/>
  <c r="F147" i="9" s="1"/>
  <c r="E145" i="9"/>
  <c r="G145" i="9" s="1"/>
  <c r="F145" i="9" s="1"/>
  <c r="E12" i="9"/>
  <c r="E135" i="9"/>
  <c r="G135" i="9" s="1"/>
  <c r="F135" i="9" s="1"/>
  <c r="E133" i="9"/>
  <c r="E11" i="9"/>
  <c r="E17" i="9"/>
  <c r="G185" i="9" l="1"/>
  <c r="F185" i="9" s="1"/>
  <c r="H184" i="9" s="1"/>
  <c r="I184" i="9" s="1"/>
  <c r="G12" i="9"/>
  <c r="F12" i="9" s="1"/>
  <c r="D14" i="10" s="1"/>
  <c r="G18" i="9"/>
  <c r="F18" i="9" s="1"/>
  <c r="D20" i="10" s="1"/>
  <c r="G136" i="9"/>
  <c r="F136" i="9" s="1"/>
  <c r="H136" i="9" s="1"/>
  <c r="I136" i="9" s="1"/>
  <c r="I146" i="9"/>
  <c r="G11" i="9"/>
  <c r="F11" i="9" s="1"/>
  <c r="G191" i="9"/>
  <c r="F191" i="9" s="1"/>
  <c r="H191" i="9" s="1"/>
  <c r="G144" i="9"/>
  <c r="F144" i="9" s="1"/>
  <c r="H144" i="9" s="1"/>
  <c r="I144" i="9" s="1"/>
  <c r="G146" i="9"/>
  <c r="F146" i="9" s="1"/>
  <c r="H146" i="9" s="1"/>
  <c r="G156" i="9"/>
  <c r="F156" i="9" s="1"/>
  <c r="H156" i="9" s="1"/>
  <c r="I156" i="9" s="1"/>
  <c r="G158" i="9"/>
  <c r="F158" i="9" s="1"/>
  <c r="H158" i="9" s="1"/>
  <c r="J158" i="9" s="1"/>
  <c r="G173" i="9"/>
  <c r="F173" i="9" s="1"/>
  <c r="H173" i="9" s="1"/>
  <c r="I173" i="9" s="1"/>
  <c r="G184" i="9"/>
  <c r="F184" i="9" s="1"/>
  <c r="G188" i="9"/>
  <c r="F188" i="9" s="1"/>
  <c r="H188" i="9" s="1"/>
  <c r="I191" i="9" s="1"/>
  <c r="G17" i="9"/>
  <c r="F17" i="9" s="1"/>
  <c r="G133" i="9"/>
  <c r="F133" i="9" s="1"/>
  <c r="H133" i="9" s="1"/>
  <c r="J133" i="9" s="1"/>
  <c r="D13" i="10" l="1"/>
  <c r="D19" i="10"/>
  <c r="H17" i="9"/>
  <c r="I17" i="9" s="1"/>
  <c r="I158" i="9"/>
  <c r="I188" i="9"/>
  <c r="I133" i="9"/>
  <c r="E21" i="11" l="1"/>
  <c r="F21" i="11" s="1"/>
  <c r="G21" i="11" s="1"/>
  <c r="E17" i="11"/>
  <c r="F17" i="11" s="1"/>
  <c r="G17" i="11" s="1"/>
  <c r="E18" i="11"/>
  <c r="F18" i="11" s="1"/>
  <c r="G18" i="11" s="1"/>
  <c r="E10" i="10" l="1"/>
  <c r="DX59" i="8"/>
  <c r="DW59" i="8"/>
  <c r="DV59" i="8"/>
  <c r="DU59" i="8"/>
  <c r="DT59" i="8"/>
  <c r="DS59" i="8"/>
  <c r="DQ59" i="8"/>
  <c r="DP59" i="8"/>
  <c r="DO59" i="8"/>
  <c r="DM59" i="8"/>
  <c r="DL59" i="8"/>
  <c r="DK59" i="8"/>
  <c r="DI59" i="8"/>
  <c r="DH59" i="8"/>
  <c r="DG59" i="8"/>
  <c r="DF59" i="8"/>
  <c r="DE59" i="8"/>
  <c r="DD59" i="8"/>
  <c r="DC59" i="8"/>
  <c r="DB59" i="8"/>
  <c r="DA59" i="8"/>
  <c r="CZ59" i="8"/>
  <c r="CY59" i="8"/>
  <c r="CX59" i="8"/>
  <c r="CW59" i="8"/>
  <c r="CV59" i="8"/>
  <c r="CU59" i="8"/>
  <c r="CR59" i="8"/>
  <c r="CQ59" i="8"/>
  <c r="CP59" i="8"/>
  <c r="CO59" i="8"/>
  <c r="CM59" i="8"/>
  <c r="CL59" i="8"/>
  <c r="CK59" i="8"/>
  <c r="CJ59" i="8"/>
  <c r="CI59" i="8"/>
  <c r="CG59" i="8"/>
  <c r="CF59" i="8"/>
  <c r="CE59" i="8"/>
  <c r="CD59" i="8"/>
  <c r="CC59" i="8"/>
  <c r="CB59" i="8"/>
  <c r="CA59" i="8"/>
  <c r="BZ59" i="8"/>
  <c r="BY59" i="8"/>
  <c r="BX59" i="8"/>
  <c r="BW59" i="8"/>
  <c r="BU59" i="8"/>
  <c r="BT59" i="8"/>
  <c r="BS59" i="8"/>
  <c r="BR59" i="8"/>
  <c r="BP59" i="8"/>
  <c r="BO59" i="8"/>
  <c r="BN59" i="8"/>
  <c r="BM59" i="8"/>
  <c r="BL59" i="8"/>
  <c r="BK59" i="8"/>
  <c r="BJ59" i="8"/>
  <c r="BI59" i="8"/>
  <c r="BH59" i="8"/>
  <c r="BG59" i="8"/>
  <c r="BF59" i="8"/>
  <c r="BE59" i="8"/>
  <c r="BD59" i="8"/>
  <c r="BC59" i="8"/>
  <c r="BB59" i="8"/>
  <c r="BA59" i="8"/>
  <c r="AZ59" i="8"/>
  <c r="AY59" i="8"/>
  <c r="AX59" i="8"/>
  <c r="AW59" i="8"/>
  <c r="AV59" i="8"/>
  <c r="AU59" i="8"/>
  <c r="AT59" i="8"/>
  <c r="AS59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DX57" i="8"/>
  <c r="E111" i="9" s="1"/>
  <c r="G111" i="9" s="1"/>
  <c r="DW57" i="8"/>
  <c r="DV57" i="8"/>
  <c r="E110" i="9" s="1"/>
  <c r="G110" i="9" s="1"/>
  <c r="DU57" i="8"/>
  <c r="DT57" i="8"/>
  <c r="E109" i="9" s="1"/>
  <c r="G109" i="9" s="1"/>
  <c r="DS57" i="8"/>
  <c r="DQ57" i="8"/>
  <c r="DP57" i="8"/>
  <c r="DO57" i="8"/>
  <c r="DM57" i="8"/>
  <c r="DL57" i="8"/>
  <c r="DK57" i="8"/>
  <c r="DI57" i="8"/>
  <c r="DH57" i="8"/>
  <c r="DG57" i="8"/>
  <c r="DF57" i="8"/>
  <c r="E102" i="9" s="1"/>
  <c r="DD57" i="8"/>
  <c r="E101" i="9" s="1"/>
  <c r="G101" i="9" s="1"/>
  <c r="F101" i="9" s="1"/>
  <c r="DC57" i="8"/>
  <c r="DB57" i="8"/>
  <c r="E100" i="9" s="1"/>
  <c r="G100" i="9" s="1"/>
  <c r="F100" i="9" s="1"/>
  <c r="DA57" i="8"/>
  <c r="CZ57" i="8"/>
  <c r="E99" i="9" s="1"/>
  <c r="G99" i="9" s="1"/>
  <c r="CY57" i="8"/>
  <c r="CX57" i="8"/>
  <c r="E35" i="9" s="1"/>
  <c r="CW57" i="8"/>
  <c r="CV57" i="8"/>
  <c r="E34" i="9" s="1"/>
  <c r="CU57" i="8"/>
  <c r="CR57" i="8"/>
  <c r="CQ57" i="8"/>
  <c r="CP57" i="8"/>
  <c r="E32" i="9" s="1"/>
  <c r="CO57" i="8"/>
  <c r="CM57" i="8"/>
  <c r="CL57" i="8"/>
  <c r="F98" i="9" s="1"/>
  <c r="CK57" i="8"/>
  <c r="CJ57" i="8"/>
  <c r="E107" i="9" s="1"/>
  <c r="G107" i="9" s="1"/>
  <c r="CI57" i="8"/>
  <c r="CG57" i="8"/>
  <c r="CF57" i="8"/>
  <c r="CE57" i="8"/>
  <c r="CD57" i="8"/>
  <c r="E97" i="9" s="1"/>
  <c r="G97" i="9" s="1"/>
  <c r="CC57" i="8"/>
  <c r="CB57" i="8"/>
  <c r="E96" i="9" s="1"/>
  <c r="CA57" i="8"/>
  <c r="BZ57" i="8"/>
  <c r="E95" i="9" s="1"/>
  <c r="BY57" i="8"/>
  <c r="BX57" i="8"/>
  <c r="BW57" i="8"/>
  <c r="BU57" i="8"/>
  <c r="BT57" i="8"/>
  <c r="BS57" i="8"/>
  <c r="BR57" i="8"/>
  <c r="BP57" i="8"/>
  <c r="BO57" i="8"/>
  <c r="BN57" i="8"/>
  <c r="BM57" i="8"/>
  <c r="BL57" i="8"/>
  <c r="BK57" i="8"/>
  <c r="BJ57" i="8"/>
  <c r="BI57" i="8"/>
  <c r="BH57" i="8"/>
  <c r="BG57" i="8"/>
  <c r="BF57" i="8"/>
  <c r="BE57" i="8"/>
  <c r="BD57" i="8"/>
  <c r="BC57" i="8"/>
  <c r="BB57" i="8"/>
  <c r="BA57" i="8"/>
  <c r="AZ57" i="8"/>
  <c r="AY57" i="8"/>
  <c r="AX57" i="8"/>
  <c r="AW57" i="8"/>
  <c r="AV57" i="8"/>
  <c r="AU57" i="8"/>
  <c r="AT57" i="8"/>
  <c r="AS57" i="8"/>
  <c r="AR57" i="8"/>
  <c r="AQ57" i="8"/>
  <c r="AP57" i="8"/>
  <c r="E143" i="9" s="1"/>
  <c r="AO57" i="8"/>
  <c r="E142" i="9" s="1"/>
  <c r="AN57" i="8"/>
  <c r="E141" i="9" s="1"/>
  <c r="AM57" i="8"/>
  <c r="E140" i="9" s="1"/>
  <c r="AL57" i="8"/>
  <c r="E139" i="9" s="1"/>
  <c r="AK57" i="8"/>
  <c r="E138" i="9" s="1"/>
  <c r="AJ57" i="8"/>
  <c r="E211" i="9" s="1"/>
  <c r="G211" i="9" s="1"/>
  <c r="AI57" i="8"/>
  <c r="E210" i="9" s="1"/>
  <c r="G210" i="9" s="1"/>
  <c r="AH57" i="8"/>
  <c r="E209" i="9" s="1"/>
  <c r="G209" i="9" s="1"/>
  <c r="AG57" i="8"/>
  <c r="E183" i="9" s="1"/>
  <c r="G183" i="9" s="1"/>
  <c r="F183" i="9" s="1"/>
  <c r="AF57" i="8"/>
  <c r="E182" i="9" s="1"/>
  <c r="AE57" i="8"/>
  <c r="E172" i="9" s="1"/>
  <c r="G172" i="9" s="1"/>
  <c r="F172" i="9" s="1"/>
  <c r="AD57" i="8"/>
  <c r="E171" i="9" s="1"/>
  <c r="G171" i="9" s="1"/>
  <c r="F171" i="9" s="1"/>
  <c r="AC57" i="8"/>
  <c r="E170" i="9" s="1"/>
  <c r="G170" i="9" s="1"/>
  <c r="F170" i="9" s="1"/>
  <c r="AB57" i="8"/>
  <c r="E169" i="9" s="1"/>
  <c r="AA57" i="8"/>
  <c r="E155" i="9" s="1"/>
  <c r="G155" i="9" s="1"/>
  <c r="F155" i="9" s="1"/>
  <c r="Z57" i="8"/>
  <c r="E154" i="9" s="1"/>
  <c r="G154" i="9" s="1"/>
  <c r="F154" i="9" s="1"/>
  <c r="Y57" i="8"/>
  <c r="E153" i="9" s="1"/>
  <c r="X57" i="8"/>
  <c r="E152" i="9" s="1"/>
  <c r="W57" i="8"/>
  <c r="E165" i="9" s="1"/>
  <c r="G165" i="9" s="1"/>
  <c r="V57" i="8"/>
  <c r="E164" i="9" s="1"/>
  <c r="U57" i="8"/>
  <c r="E163" i="9" s="1"/>
  <c r="T57" i="8"/>
  <c r="E162" i="9" s="1"/>
  <c r="G162" i="9" s="1"/>
  <c r="S57" i="8"/>
  <c r="E105" i="9" s="1"/>
  <c r="G105" i="9" s="1"/>
  <c r="R57" i="8"/>
  <c r="Q57" i="8"/>
  <c r="P57" i="8"/>
  <c r="O57" i="8"/>
  <c r="E21" i="9" s="1"/>
  <c r="N57" i="8"/>
  <c r="E20" i="9" s="1"/>
  <c r="M57" i="8"/>
  <c r="E19" i="9" s="1"/>
  <c r="L57" i="8"/>
  <c r="E7" i="9" s="1"/>
  <c r="K57" i="8"/>
  <c r="E6" i="9" s="1"/>
  <c r="J57" i="8"/>
  <c r="E5" i="9" s="1"/>
  <c r="DX55" i="8"/>
  <c r="DX56" i="8" s="1"/>
  <c r="DX58" i="8" s="1"/>
  <c r="DX60" i="8" s="1"/>
  <c r="DW55" i="8"/>
  <c r="DW56" i="8" s="1"/>
  <c r="DW58" i="8" s="1"/>
  <c r="DV55" i="8"/>
  <c r="DV56" i="8" s="1"/>
  <c r="DV58" i="8" s="1"/>
  <c r="DV60" i="8" s="1"/>
  <c r="DU55" i="8"/>
  <c r="DU56" i="8" s="1"/>
  <c r="DU58" i="8" s="1"/>
  <c r="DT55" i="8"/>
  <c r="DT56" i="8" s="1"/>
  <c r="DT58" i="8" s="1"/>
  <c r="DT60" i="8" s="1"/>
  <c r="DS55" i="8"/>
  <c r="DS56" i="8" s="1"/>
  <c r="DS58" i="8" s="1"/>
  <c r="DQ55" i="8"/>
  <c r="DQ56" i="8" s="1"/>
  <c r="DQ58" i="8" s="1"/>
  <c r="DQ60" i="8" s="1"/>
  <c r="DP55" i="8"/>
  <c r="DP56" i="8" s="1"/>
  <c r="DP58" i="8" s="1"/>
  <c r="DP60" i="8" s="1"/>
  <c r="DO55" i="8"/>
  <c r="DO56" i="8" s="1"/>
  <c r="DO58" i="8" s="1"/>
  <c r="DM55" i="8"/>
  <c r="DM56" i="8" s="1"/>
  <c r="DM58" i="8" s="1"/>
  <c r="DM60" i="8" s="1"/>
  <c r="DL55" i="8"/>
  <c r="DL56" i="8" s="1"/>
  <c r="DL58" i="8" s="1"/>
  <c r="DL60" i="8" s="1"/>
  <c r="DK55" i="8"/>
  <c r="DK56" i="8" s="1"/>
  <c r="DK58" i="8" s="1"/>
  <c r="DK60" i="8" s="1"/>
  <c r="DI55" i="8"/>
  <c r="DI56" i="8" s="1"/>
  <c r="DI58" i="8" s="1"/>
  <c r="DI60" i="8" s="1"/>
  <c r="DH55" i="8"/>
  <c r="DH56" i="8" s="1"/>
  <c r="DH58" i="8" s="1"/>
  <c r="DH60" i="8" s="1"/>
  <c r="DG55" i="8"/>
  <c r="DG56" i="8" s="1"/>
  <c r="DG58" i="8" s="1"/>
  <c r="DG60" i="8" s="1"/>
  <c r="DF55" i="8"/>
  <c r="DF56" i="8" s="1"/>
  <c r="DF58" i="8" s="1"/>
  <c r="DF60" i="8" s="1"/>
  <c r="DE55" i="8"/>
  <c r="DE56" i="8" s="1"/>
  <c r="DE58" i="8" s="1"/>
  <c r="DD55" i="8"/>
  <c r="DD56" i="8" s="1"/>
  <c r="DD58" i="8" s="1"/>
  <c r="DD60" i="8" s="1"/>
  <c r="DC55" i="8"/>
  <c r="DC56" i="8" s="1"/>
  <c r="DC58" i="8" s="1"/>
  <c r="DC60" i="8" s="1"/>
  <c r="DB55" i="8"/>
  <c r="DB56" i="8" s="1"/>
  <c r="DB58" i="8" s="1"/>
  <c r="DB60" i="8" s="1"/>
  <c r="DA55" i="8"/>
  <c r="DA56" i="8" s="1"/>
  <c r="DA58" i="8" s="1"/>
  <c r="DA60" i="8" s="1"/>
  <c r="CZ55" i="8"/>
  <c r="CZ56" i="8" s="1"/>
  <c r="CZ58" i="8" s="1"/>
  <c r="CZ60" i="8" s="1"/>
  <c r="CY55" i="8"/>
  <c r="CY56" i="8" s="1"/>
  <c r="CY58" i="8" s="1"/>
  <c r="CY60" i="8" s="1"/>
  <c r="CX55" i="8"/>
  <c r="CX56" i="8" s="1"/>
  <c r="CX58" i="8" s="1"/>
  <c r="CX60" i="8" s="1"/>
  <c r="CW55" i="8"/>
  <c r="CW56" i="8" s="1"/>
  <c r="CW58" i="8" s="1"/>
  <c r="CW60" i="8" s="1"/>
  <c r="CV55" i="8"/>
  <c r="CV56" i="8" s="1"/>
  <c r="CV58" i="8" s="1"/>
  <c r="CV60" i="8" s="1"/>
  <c r="CU55" i="8"/>
  <c r="CU56" i="8" s="1"/>
  <c r="CU58" i="8" s="1"/>
  <c r="CU60" i="8" s="1"/>
  <c r="CR55" i="8"/>
  <c r="CR56" i="8" s="1"/>
  <c r="CR58" i="8" s="1"/>
  <c r="CR60" i="8" s="1"/>
  <c r="CQ55" i="8"/>
  <c r="CQ56" i="8" s="1"/>
  <c r="CQ58" i="8" s="1"/>
  <c r="CQ60" i="8" s="1"/>
  <c r="CP55" i="8"/>
  <c r="CP56" i="8" s="1"/>
  <c r="CP58" i="8" s="1"/>
  <c r="CP60" i="8" s="1"/>
  <c r="CO55" i="8"/>
  <c r="CO56" i="8" s="1"/>
  <c r="CO58" i="8" s="1"/>
  <c r="CO60" i="8" s="1"/>
  <c r="CM55" i="8"/>
  <c r="CM56" i="8" s="1"/>
  <c r="CM58" i="8" s="1"/>
  <c r="CM60" i="8" s="1"/>
  <c r="CL55" i="8"/>
  <c r="CL56" i="8" s="1"/>
  <c r="CL58" i="8" s="1"/>
  <c r="CL60" i="8" s="1"/>
  <c r="CK55" i="8"/>
  <c r="CK56" i="8" s="1"/>
  <c r="CK58" i="8" s="1"/>
  <c r="CK60" i="8" s="1"/>
  <c r="CJ55" i="8"/>
  <c r="CJ56" i="8" s="1"/>
  <c r="CJ58" i="8" s="1"/>
  <c r="CJ60" i="8" s="1"/>
  <c r="CI55" i="8"/>
  <c r="CI56" i="8" s="1"/>
  <c r="CI58" i="8" s="1"/>
  <c r="CG55" i="8"/>
  <c r="CG56" i="8" s="1"/>
  <c r="CG58" i="8" s="1"/>
  <c r="CG60" i="8" s="1"/>
  <c r="CF55" i="8"/>
  <c r="CF56" i="8" s="1"/>
  <c r="CF58" i="8" s="1"/>
  <c r="CE55" i="8"/>
  <c r="CE56" i="8" s="1"/>
  <c r="CE58" i="8" s="1"/>
  <c r="CD55" i="8"/>
  <c r="CD56" i="8" s="1"/>
  <c r="CD58" i="8" s="1"/>
  <c r="CD60" i="8" s="1"/>
  <c r="CC55" i="8"/>
  <c r="CC56" i="8" s="1"/>
  <c r="CC58" i="8" s="1"/>
  <c r="CB55" i="8"/>
  <c r="CB56" i="8" s="1"/>
  <c r="CB58" i="8" s="1"/>
  <c r="CA55" i="8"/>
  <c r="CA56" i="8" s="1"/>
  <c r="CA58" i="8" s="1"/>
  <c r="BZ55" i="8"/>
  <c r="BZ56" i="8" s="1"/>
  <c r="BZ58" i="8" s="1"/>
  <c r="BZ60" i="8" s="1"/>
  <c r="BY55" i="8"/>
  <c r="BY56" i="8" s="1"/>
  <c r="BY58" i="8" s="1"/>
  <c r="BX55" i="8"/>
  <c r="BX56" i="8" s="1"/>
  <c r="BX58" i="8" s="1"/>
  <c r="BX60" i="8" s="1"/>
  <c r="BW55" i="8"/>
  <c r="BW56" i="8" s="1"/>
  <c r="BW58" i="8" s="1"/>
  <c r="BW60" i="8" s="1"/>
  <c r="E76" i="9" s="1"/>
  <c r="BU55" i="8"/>
  <c r="BU56" i="8" s="1"/>
  <c r="BU58" i="8" s="1"/>
  <c r="BU60" i="8" s="1"/>
  <c r="BT55" i="8"/>
  <c r="BT56" i="8" s="1"/>
  <c r="BT58" i="8" s="1"/>
  <c r="BT60" i="8" s="1"/>
  <c r="BS55" i="8"/>
  <c r="BS56" i="8" s="1"/>
  <c r="BS58" i="8" s="1"/>
  <c r="BS60" i="8" s="1"/>
  <c r="BR55" i="8"/>
  <c r="BR56" i="8" s="1"/>
  <c r="BR58" i="8" s="1"/>
  <c r="BR60" i="8" s="1"/>
  <c r="E72" i="9" s="1"/>
  <c r="G72" i="9" s="1"/>
  <c r="BP55" i="8"/>
  <c r="BP56" i="8" s="1"/>
  <c r="BP58" i="8" s="1"/>
  <c r="BP60" i="8" s="1"/>
  <c r="BO55" i="8"/>
  <c r="BO56" i="8" s="1"/>
  <c r="BO58" i="8" s="1"/>
  <c r="BO60" i="8" s="1"/>
  <c r="BN55" i="8"/>
  <c r="BN56" i="8" s="1"/>
  <c r="BN58" i="8" s="1"/>
  <c r="BN60" i="8" s="1"/>
  <c r="BM55" i="8"/>
  <c r="BM56" i="8" s="1"/>
  <c r="BM58" i="8" s="1"/>
  <c r="BM60" i="8" s="1"/>
  <c r="BL55" i="8"/>
  <c r="BL56" i="8" s="1"/>
  <c r="BL58" i="8" s="1"/>
  <c r="BL60" i="8" s="1"/>
  <c r="BK55" i="8"/>
  <c r="BK56" i="8" s="1"/>
  <c r="BK58" i="8" s="1"/>
  <c r="BK60" i="8" s="1"/>
  <c r="E79" i="9" s="1"/>
  <c r="BJ55" i="8"/>
  <c r="BJ56" i="8" s="1"/>
  <c r="BJ58" i="8" s="1"/>
  <c r="BJ60" i="8" s="1"/>
  <c r="BI55" i="8"/>
  <c r="BI56" i="8" s="1"/>
  <c r="BI58" i="8" s="1"/>
  <c r="BI60" i="8" s="1"/>
  <c r="E75" i="9" s="1"/>
  <c r="G75" i="9" s="1"/>
  <c r="BH55" i="8"/>
  <c r="BH56" i="8" s="1"/>
  <c r="BH58" i="8" s="1"/>
  <c r="BH60" i="8" s="1"/>
  <c r="BG55" i="8"/>
  <c r="BG56" i="8" s="1"/>
  <c r="BG58" i="8" s="1"/>
  <c r="BG60" i="8" s="1"/>
  <c r="E78" i="9" s="1"/>
  <c r="BF55" i="8"/>
  <c r="BF56" i="8" s="1"/>
  <c r="BF58" i="8" s="1"/>
  <c r="BF60" i="8" s="1"/>
  <c r="BE55" i="8"/>
  <c r="BE56" i="8" s="1"/>
  <c r="BE58" i="8" s="1"/>
  <c r="BE60" i="8" s="1"/>
  <c r="E74" i="9" s="1"/>
  <c r="G74" i="9" s="1"/>
  <c r="BD55" i="8"/>
  <c r="BD56" i="8" s="1"/>
  <c r="BD58" i="8" s="1"/>
  <c r="BD60" i="8" s="1"/>
  <c r="BC55" i="8"/>
  <c r="BC56" i="8" s="1"/>
  <c r="BC58" i="8" s="1"/>
  <c r="BC60" i="8" s="1"/>
  <c r="E77" i="9" s="1"/>
  <c r="BB55" i="8"/>
  <c r="BB56" i="8" s="1"/>
  <c r="BB58" i="8" s="1"/>
  <c r="BB60" i="8" s="1"/>
  <c r="BA55" i="8"/>
  <c r="BA56" i="8" s="1"/>
  <c r="BA58" i="8" s="1"/>
  <c r="BA60" i="8" s="1"/>
  <c r="AZ55" i="8"/>
  <c r="AZ56" i="8" s="1"/>
  <c r="AZ58" i="8" s="1"/>
  <c r="AZ60" i="8" s="1"/>
  <c r="AZ61" i="8" s="1"/>
  <c r="AY55" i="8"/>
  <c r="AY56" i="8" s="1"/>
  <c r="AY58" i="8" s="1"/>
  <c r="AY60" i="8" s="1"/>
  <c r="AX55" i="8"/>
  <c r="AX56" i="8" s="1"/>
  <c r="AX58" i="8" s="1"/>
  <c r="AX60" i="8" s="1"/>
  <c r="AW55" i="8"/>
  <c r="AW56" i="8" s="1"/>
  <c r="AW58" i="8" s="1"/>
  <c r="AW60" i="8" s="1"/>
  <c r="AV55" i="8"/>
  <c r="AV56" i="8" s="1"/>
  <c r="AV58" i="8" s="1"/>
  <c r="AV60" i="8" s="1"/>
  <c r="AU55" i="8"/>
  <c r="AU56" i="8" s="1"/>
  <c r="AU58" i="8" s="1"/>
  <c r="AU60" i="8" s="1"/>
  <c r="AU61" i="8" s="1"/>
  <c r="AT55" i="8"/>
  <c r="AT56" i="8" s="1"/>
  <c r="AT58" i="8" s="1"/>
  <c r="AT60" i="8" s="1"/>
  <c r="AS55" i="8"/>
  <c r="AS56" i="8" s="1"/>
  <c r="AS58" i="8" s="1"/>
  <c r="AS60" i="8" s="1"/>
  <c r="AR55" i="8"/>
  <c r="AR56" i="8" s="1"/>
  <c r="AR58" i="8" s="1"/>
  <c r="AR60" i="8" s="1"/>
  <c r="AQ55" i="8"/>
  <c r="AQ56" i="8" s="1"/>
  <c r="AQ58" i="8" s="1"/>
  <c r="AQ60" i="8" s="1"/>
  <c r="E13" i="9" s="1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G164" i="9" l="1"/>
  <c r="F164" i="9" s="1"/>
  <c r="G102" i="9"/>
  <c r="F102" i="9" s="1"/>
  <c r="G95" i="9"/>
  <c r="F95" i="9" s="1"/>
  <c r="G96" i="9"/>
  <c r="F96" i="9" s="1"/>
  <c r="G163" i="9"/>
  <c r="F163" i="9" s="1"/>
  <c r="E14" i="9"/>
  <c r="AY62" i="8"/>
  <c r="E69" i="9" s="1"/>
  <c r="AY61" i="8"/>
  <c r="F162" i="9"/>
  <c r="H165" i="9"/>
  <c r="I165" i="9" s="1"/>
  <c r="F165" i="9"/>
  <c r="J138" i="9"/>
  <c r="G21" i="9"/>
  <c r="F21" i="9" s="1"/>
  <c r="D23" i="10" s="1"/>
  <c r="G153" i="9"/>
  <c r="F153" i="9" s="1"/>
  <c r="G34" i="9"/>
  <c r="F34" i="9" s="1"/>
  <c r="D36" i="10" s="1"/>
  <c r="E36" i="10" s="1"/>
  <c r="G35" i="9"/>
  <c r="F35" i="9" s="1"/>
  <c r="D37" i="10" s="1"/>
  <c r="G77" i="9"/>
  <c r="F77" i="9" s="1"/>
  <c r="D79" i="10" s="1"/>
  <c r="F74" i="9"/>
  <c r="D76" i="10" s="1"/>
  <c r="G78" i="9"/>
  <c r="F78" i="9" s="1"/>
  <c r="D80" i="10" s="1"/>
  <c r="F75" i="9"/>
  <c r="D77" i="10" s="1"/>
  <c r="G79" i="9"/>
  <c r="F79" i="9" s="1"/>
  <c r="D81" i="10" s="1"/>
  <c r="G20" i="9"/>
  <c r="F20" i="9" s="1"/>
  <c r="D22" i="10" s="1"/>
  <c r="E22" i="10" s="1"/>
  <c r="I169" i="9"/>
  <c r="F97" i="9"/>
  <c r="H97" i="9" s="1"/>
  <c r="I97" i="9" s="1"/>
  <c r="G33" i="9"/>
  <c r="F33" i="9" s="1"/>
  <c r="D35" i="10" s="1"/>
  <c r="E35" i="10" s="1"/>
  <c r="G76" i="9"/>
  <c r="F76" i="9" s="1"/>
  <c r="G32" i="9"/>
  <c r="F32" i="9" s="1"/>
  <c r="G169" i="9"/>
  <c r="F169" i="9" s="1"/>
  <c r="H169" i="9" s="1"/>
  <c r="G182" i="9"/>
  <c r="F182" i="9" s="1"/>
  <c r="H182" i="9" s="1"/>
  <c r="I182" i="9" s="1"/>
  <c r="F106" i="9"/>
  <c r="H106" i="9" s="1"/>
  <c r="I106" i="9" s="1"/>
  <c r="H102" i="9"/>
  <c r="I102" i="9" s="1"/>
  <c r="G19" i="9"/>
  <c r="F19" i="9" s="1"/>
  <c r="F105" i="9"/>
  <c r="H105" i="9" s="1"/>
  <c r="I105" i="9" s="1"/>
  <c r="F99" i="9"/>
  <c r="H99" i="9" s="1"/>
  <c r="I99" i="9" s="1"/>
  <c r="CI60" i="8"/>
  <c r="CI61" i="8"/>
  <c r="DE60" i="8"/>
  <c r="DE61" i="8"/>
  <c r="DO60" i="8"/>
  <c r="DO61" i="8"/>
  <c r="E16" i="9"/>
  <c r="G13" i="9"/>
  <c r="F13" i="9" s="1"/>
  <c r="AQ61" i="8"/>
  <c r="BA61" i="8"/>
  <c r="E73" i="9"/>
  <c r="G73" i="9" s="1"/>
  <c r="BY61" i="8"/>
  <c r="BY60" i="8"/>
  <c r="CA61" i="8"/>
  <c r="CA60" i="8"/>
  <c r="CC61" i="8"/>
  <c r="CC60" i="8"/>
  <c r="CE60" i="8"/>
  <c r="CE61" i="8"/>
  <c r="DS61" i="8"/>
  <c r="DS60" i="8"/>
  <c r="DU61" i="8"/>
  <c r="DU60" i="8"/>
  <c r="DW61" i="8"/>
  <c r="DW60" i="8"/>
  <c r="E15" i="9"/>
  <c r="E70" i="9"/>
  <c r="CB61" i="8"/>
  <c r="CB60" i="8"/>
  <c r="CF61" i="8"/>
  <c r="CF60" i="8"/>
  <c r="L56" i="8"/>
  <c r="L58" i="8" s="1"/>
  <c r="N56" i="8"/>
  <c r="N58" i="8" s="1"/>
  <c r="P56" i="8"/>
  <c r="P58" i="8" s="1"/>
  <c r="R56" i="8"/>
  <c r="R58" i="8" s="1"/>
  <c r="T56" i="8"/>
  <c r="T58" i="8" s="1"/>
  <c r="V56" i="8"/>
  <c r="V58" i="8" s="1"/>
  <c r="X56" i="8"/>
  <c r="X58" i="8" s="1"/>
  <c r="Z56" i="8"/>
  <c r="Z58" i="8" s="1"/>
  <c r="AB56" i="8"/>
  <c r="AB58" i="8" s="1"/>
  <c r="AD56" i="8"/>
  <c r="AD58" i="8" s="1"/>
  <c r="AF56" i="8"/>
  <c r="AF58" i="8" s="1"/>
  <c r="AH56" i="8"/>
  <c r="AH58" i="8" s="1"/>
  <c r="AJ56" i="8"/>
  <c r="AJ58" i="8" s="1"/>
  <c r="AL56" i="8"/>
  <c r="AL58" i="8" s="1"/>
  <c r="AL60" i="8" s="1"/>
  <c r="AN56" i="8"/>
  <c r="AN58" i="8" s="1"/>
  <c r="AN60" i="8" s="1"/>
  <c r="AP56" i="8"/>
  <c r="AP58" i="8" s="1"/>
  <c r="AP60" i="8" s="1"/>
  <c r="J56" i="8"/>
  <c r="J58" i="8" s="1"/>
  <c r="K56" i="8"/>
  <c r="K58" i="8" s="1"/>
  <c r="M56" i="8"/>
  <c r="M58" i="8" s="1"/>
  <c r="O56" i="8"/>
  <c r="O58" i="8" s="1"/>
  <c r="Q56" i="8"/>
  <c r="Q58" i="8" s="1"/>
  <c r="U56" i="8"/>
  <c r="U58" i="8" s="1"/>
  <c r="W56" i="8"/>
  <c r="W58" i="8" s="1"/>
  <c r="Y56" i="8"/>
  <c r="Y58" i="8" s="1"/>
  <c r="AA56" i="8"/>
  <c r="AA58" i="8" s="1"/>
  <c r="AC56" i="8"/>
  <c r="AC58" i="8" s="1"/>
  <c r="AE56" i="8"/>
  <c r="AE58" i="8" s="1"/>
  <c r="AG56" i="8"/>
  <c r="AG58" i="8" s="1"/>
  <c r="AI56" i="8"/>
  <c r="AI58" i="8" s="1"/>
  <c r="AK56" i="8"/>
  <c r="AK58" i="8" s="1"/>
  <c r="AK60" i="8" s="1"/>
  <c r="AM56" i="8"/>
  <c r="AM58" i="8" s="1"/>
  <c r="AM60" i="8" s="1"/>
  <c r="AO56" i="8"/>
  <c r="AO58" i="8" s="1"/>
  <c r="AO60" i="8" s="1"/>
  <c r="S56" i="8"/>
  <c r="S58" i="8" s="1"/>
  <c r="H95" i="9" l="1"/>
  <c r="I95" i="9" s="1"/>
  <c r="D15" i="10"/>
  <c r="H162" i="9"/>
  <c r="I162" i="9" s="1"/>
  <c r="D78" i="10"/>
  <c r="H76" i="9"/>
  <c r="I76" i="9" s="1"/>
  <c r="D21" i="10"/>
  <c r="H19" i="9"/>
  <c r="I19" i="9" s="1"/>
  <c r="D34" i="10"/>
  <c r="H32" i="9"/>
  <c r="I32" i="9" s="1"/>
  <c r="M12" i="9"/>
  <c r="G14" i="9"/>
  <c r="F14" i="9" s="1"/>
  <c r="D16" i="10" s="1"/>
  <c r="F73" i="9"/>
  <c r="D75" i="10" s="1"/>
  <c r="G16" i="9"/>
  <c r="F16" i="9" s="1"/>
  <c r="D18" i="10" s="1"/>
  <c r="J169" i="9"/>
  <c r="G70" i="9"/>
  <c r="F70" i="9" s="1"/>
  <c r="D72" i="10" s="1"/>
  <c r="E72" i="10" s="1"/>
  <c r="E19" i="10"/>
  <c r="M69" i="9"/>
  <c r="G152" i="9"/>
  <c r="F152" i="9" s="1"/>
  <c r="H152" i="9" s="1"/>
  <c r="J152" i="9" s="1"/>
  <c r="K138" i="9" s="1"/>
  <c r="E7" i="12" s="1"/>
  <c r="F7" i="12" s="1"/>
  <c r="G7" i="12" s="1"/>
  <c r="G15" i="9"/>
  <c r="F15" i="9" s="1"/>
  <c r="F72" i="9"/>
  <c r="G69" i="9"/>
  <c r="F69" i="9" s="1"/>
  <c r="E34" i="10"/>
  <c r="F103" i="9"/>
  <c r="H103" i="9" s="1"/>
  <c r="I103" i="9" s="1"/>
  <c r="E83" i="10"/>
  <c r="E19" i="11"/>
  <c r="F19" i="11" s="1"/>
  <c r="G19" i="11" s="1"/>
  <c r="E77" i="10"/>
  <c r="E13" i="11"/>
  <c r="F13" i="11" s="1"/>
  <c r="G13" i="11" s="1"/>
  <c r="E37" i="10"/>
  <c r="E13" i="10"/>
  <c r="C62" i="5"/>
  <c r="H11" i="9" l="1"/>
  <c r="I11" i="9" s="1"/>
  <c r="D74" i="10"/>
  <c r="E74" i="10" s="1"/>
  <c r="H72" i="9"/>
  <c r="D17" i="10"/>
  <c r="H15" i="9"/>
  <c r="I15" i="9" s="1"/>
  <c r="I152" i="9"/>
  <c r="L164" i="9"/>
  <c r="E114" i="9"/>
  <c r="G114" i="9"/>
  <c r="F114" i="9" s="1"/>
  <c r="D71" i="10"/>
  <c r="E71" i="10" s="1"/>
  <c r="H69" i="9"/>
  <c r="I69" i="9" s="1"/>
  <c r="E21" i="10"/>
  <c r="F108" i="9"/>
  <c r="H108" i="9" s="1"/>
  <c r="I108" i="9" s="1"/>
  <c r="F110" i="9"/>
  <c r="H110" i="9" s="1"/>
  <c r="I110" i="9" s="1"/>
  <c r="F107" i="9"/>
  <c r="H107" i="9" s="1"/>
  <c r="I107" i="9" s="1"/>
  <c r="F109" i="9"/>
  <c r="H109" i="9" s="1"/>
  <c r="I109" i="9" s="1"/>
  <c r="F111" i="9"/>
  <c r="H111" i="9" s="1"/>
  <c r="I111" i="9" s="1"/>
  <c r="E20" i="11"/>
  <c r="F20" i="11" s="1"/>
  <c r="G20" i="11" s="1"/>
  <c r="C143" i="5"/>
  <c r="E81" i="9" s="1"/>
  <c r="C144" i="5"/>
  <c r="E82" i="9" s="1"/>
  <c r="C145" i="5"/>
  <c r="C146" i="5"/>
  <c r="C142" i="5"/>
  <c r="E80" i="9" s="1"/>
  <c r="C140" i="5"/>
  <c r="D140" i="5" s="1"/>
  <c r="C141" i="5"/>
  <c r="D141" i="5" s="1"/>
  <c r="C139" i="5"/>
  <c r="D139" i="5" s="1"/>
  <c r="C136" i="5"/>
  <c r="D136" i="5" s="1"/>
  <c r="C137" i="5"/>
  <c r="D137" i="5" s="1"/>
  <c r="C138" i="5"/>
  <c r="D138" i="5" s="1"/>
  <c r="C135" i="5"/>
  <c r="D135" i="5" s="1"/>
  <c r="C134" i="5"/>
  <c r="D134" i="5" s="1"/>
  <c r="C133" i="5"/>
  <c r="D133" i="5" s="1"/>
  <c r="C130" i="5"/>
  <c r="D130" i="5" s="1"/>
  <c r="C124" i="5"/>
  <c r="D124" i="5" s="1"/>
  <c r="C122" i="5"/>
  <c r="D122" i="5" s="1"/>
  <c r="I72" i="9" l="1"/>
  <c r="J72" i="9"/>
  <c r="E9" i="11" s="1"/>
  <c r="F9" i="11" s="1"/>
  <c r="G9" i="11" s="1"/>
  <c r="J95" i="9"/>
  <c r="E14" i="11" s="1"/>
  <c r="F14" i="11" s="1"/>
  <c r="G14" i="11" s="1"/>
  <c r="E62" i="9"/>
  <c r="G66" i="9"/>
  <c r="E66" i="9"/>
  <c r="G64" i="9"/>
  <c r="E64" i="9"/>
  <c r="E71" i="9"/>
  <c r="G61" i="9"/>
  <c r="E61" i="9"/>
  <c r="G63" i="9"/>
  <c r="E63" i="9"/>
  <c r="G65" i="9"/>
  <c r="E65" i="9"/>
  <c r="E67" i="9"/>
  <c r="G68" i="9"/>
  <c r="F68" i="9" s="1"/>
  <c r="E68" i="9"/>
  <c r="J109" i="9"/>
  <c r="E15" i="11" s="1"/>
  <c r="F15" i="11" s="1"/>
  <c r="G15" i="11" s="1"/>
  <c r="G22" i="9"/>
  <c r="F22" i="9" s="1"/>
  <c r="E22" i="9"/>
  <c r="G30" i="9"/>
  <c r="F30" i="9" s="1"/>
  <c r="D32" i="10" s="1"/>
  <c r="E30" i="9"/>
  <c r="E16" i="10"/>
  <c r="G62" i="9"/>
  <c r="F66" i="9"/>
  <c r="D68" i="10" s="1"/>
  <c r="E68" i="10" s="1"/>
  <c r="F64" i="9"/>
  <c r="D66" i="10" s="1"/>
  <c r="E66" i="10" s="1"/>
  <c r="G24" i="9"/>
  <c r="F24" i="9" s="1"/>
  <c r="D26" i="10" s="1"/>
  <c r="E26" i="10" s="1"/>
  <c r="E24" i="9"/>
  <c r="F61" i="9"/>
  <c r="F63" i="9"/>
  <c r="F65" i="9"/>
  <c r="D67" i="10" s="1"/>
  <c r="E67" i="10" s="1"/>
  <c r="E18" i="10"/>
  <c r="G67" i="9"/>
  <c r="D70" i="10"/>
  <c r="E70" i="10" s="1"/>
  <c r="E20" i="10"/>
  <c r="E23" i="10"/>
  <c r="E10" i="11"/>
  <c r="F10" i="11" s="1"/>
  <c r="G10" i="11" s="1"/>
  <c r="E15" i="10"/>
  <c r="E17" i="10"/>
  <c r="C121" i="5"/>
  <c r="C120" i="5"/>
  <c r="C111" i="5"/>
  <c r="C112" i="5"/>
  <c r="C113" i="5"/>
  <c r="C114" i="5"/>
  <c r="C115" i="5"/>
  <c r="C116" i="5"/>
  <c r="C117" i="5"/>
  <c r="C118" i="5"/>
  <c r="C110" i="5"/>
  <c r="F210" i="9"/>
  <c r="F211" i="9"/>
  <c r="F209" i="9"/>
  <c r="C97" i="5"/>
  <c r="D97" i="5" s="1"/>
  <c r="C82" i="5"/>
  <c r="D82" i="5" s="1"/>
  <c r="C83" i="5"/>
  <c r="D83" i="5" s="1"/>
  <c r="C84" i="5"/>
  <c r="D84" i="5" s="1"/>
  <c r="C85" i="5"/>
  <c r="D85" i="5" s="1"/>
  <c r="C86" i="5"/>
  <c r="D86" i="5" s="1"/>
  <c r="C87" i="5"/>
  <c r="D87" i="5" s="1"/>
  <c r="C88" i="5"/>
  <c r="D88" i="5" s="1"/>
  <c r="C89" i="5"/>
  <c r="D89" i="5" s="1"/>
  <c r="C90" i="5"/>
  <c r="D90" i="5" s="1"/>
  <c r="C91" i="5"/>
  <c r="D91" i="5" s="1"/>
  <c r="C92" i="5"/>
  <c r="D92" i="5" s="1"/>
  <c r="C93" i="5"/>
  <c r="D93" i="5" s="1"/>
  <c r="C94" i="5"/>
  <c r="D94" i="5" s="1"/>
  <c r="C95" i="5"/>
  <c r="D95" i="5" s="1"/>
  <c r="C96" i="5"/>
  <c r="C81" i="5"/>
  <c r="D81" i="5" s="1"/>
  <c r="D111" i="3"/>
  <c r="D96" i="5" l="1"/>
  <c r="G51" i="9" s="1"/>
  <c r="F51" i="9" s="1"/>
  <c r="D53" i="10" s="1"/>
  <c r="E53" i="10" s="1"/>
  <c r="E51" i="9"/>
  <c r="F71" i="9"/>
  <c r="H71" i="9" s="1"/>
  <c r="G71" i="9"/>
  <c r="D24" i="10"/>
  <c r="E24" i="10" s="1"/>
  <c r="H209" i="9"/>
  <c r="I209" i="9" s="1"/>
  <c r="G49" i="9"/>
  <c r="E49" i="9"/>
  <c r="G47" i="9"/>
  <c r="E47" i="9"/>
  <c r="G45" i="9"/>
  <c r="E45" i="9"/>
  <c r="G43" i="9"/>
  <c r="E43" i="9"/>
  <c r="G41" i="9"/>
  <c r="E41" i="9"/>
  <c r="G39" i="9"/>
  <c r="F39" i="9" s="1"/>
  <c r="D41" i="10" s="1"/>
  <c r="E41" i="10" s="1"/>
  <c r="E39" i="9"/>
  <c r="G37" i="9"/>
  <c r="E37" i="9"/>
  <c r="D118" i="5"/>
  <c r="G60" i="9" s="1"/>
  <c r="E60" i="9"/>
  <c r="D116" i="5"/>
  <c r="G54" i="9" s="1"/>
  <c r="E54" i="9"/>
  <c r="D114" i="5"/>
  <c r="G56" i="9" s="1"/>
  <c r="E56" i="9"/>
  <c r="D112" i="5"/>
  <c r="G58" i="9" s="1"/>
  <c r="E58" i="9"/>
  <c r="D63" i="10"/>
  <c r="E63" i="10" s="1"/>
  <c r="G36" i="9"/>
  <c r="E36" i="9"/>
  <c r="G50" i="9"/>
  <c r="F50" i="9" s="1"/>
  <c r="D52" i="10" s="1"/>
  <c r="E52" i="10" s="1"/>
  <c r="E50" i="9"/>
  <c r="G48" i="9"/>
  <c r="E48" i="9"/>
  <c r="G46" i="9"/>
  <c r="F46" i="9" s="1"/>
  <c r="D48" i="10" s="1"/>
  <c r="E46" i="9"/>
  <c r="G44" i="9"/>
  <c r="E44" i="9"/>
  <c r="G42" i="9"/>
  <c r="F42" i="9" s="1"/>
  <c r="D44" i="10" s="1"/>
  <c r="E44" i="10" s="1"/>
  <c r="E42" i="9"/>
  <c r="G40" i="9"/>
  <c r="E40" i="9"/>
  <c r="G38" i="9"/>
  <c r="F38" i="9" s="1"/>
  <c r="D40" i="10" s="1"/>
  <c r="E40" i="10" s="1"/>
  <c r="E38" i="9"/>
  <c r="D110" i="5"/>
  <c r="G52" i="9" s="1"/>
  <c r="E52" i="9"/>
  <c r="D117" i="5"/>
  <c r="G57" i="9" s="1"/>
  <c r="F57" i="9" s="1"/>
  <c r="D59" i="10" s="1"/>
  <c r="E59" i="10" s="1"/>
  <c r="E57" i="9"/>
  <c r="D115" i="5"/>
  <c r="G59" i="9" s="1"/>
  <c r="E59" i="9"/>
  <c r="D113" i="5"/>
  <c r="G53" i="9" s="1"/>
  <c r="E53" i="9"/>
  <c r="D111" i="5"/>
  <c r="G55" i="9" s="1"/>
  <c r="E55" i="9"/>
  <c r="D65" i="10"/>
  <c r="E65" i="10" s="1"/>
  <c r="H63" i="9"/>
  <c r="I63" i="9" s="1"/>
  <c r="D120" i="5"/>
  <c r="E3" i="9"/>
  <c r="F3" i="9" s="1"/>
  <c r="D5" i="10" s="1"/>
  <c r="D121" i="5"/>
  <c r="E4" i="9"/>
  <c r="F4" i="9" s="1"/>
  <c r="G4" i="9" s="1"/>
  <c r="F36" i="9"/>
  <c r="F48" i="9"/>
  <c r="D50" i="10" s="1"/>
  <c r="E50" i="10" s="1"/>
  <c r="F44" i="9"/>
  <c r="D46" i="10" s="1"/>
  <c r="E46" i="10" s="1"/>
  <c r="F40" i="9"/>
  <c r="D42" i="10" s="1"/>
  <c r="E42" i="10" s="1"/>
  <c r="G206" i="9"/>
  <c r="F206" i="9" s="1"/>
  <c r="E206" i="9"/>
  <c r="F52" i="9"/>
  <c r="D54" i="10" s="1"/>
  <c r="E54" i="10" s="1"/>
  <c r="F59" i="9"/>
  <c r="D61" i="10" s="1"/>
  <c r="E61" i="10" s="1"/>
  <c r="F53" i="9"/>
  <c r="D55" i="10" s="1"/>
  <c r="E55" i="10" s="1"/>
  <c r="F55" i="9"/>
  <c r="D57" i="10" s="1"/>
  <c r="E57" i="10" s="1"/>
  <c r="F49" i="9"/>
  <c r="D51" i="10" s="1"/>
  <c r="E51" i="10" s="1"/>
  <c r="F47" i="9"/>
  <c r="D49" i="10" s="1"/>
  <c r="E49" i="10" s="1"/>
  <c r="F45" i="9"/>
  <c r="D47" i="10" s="1"/>
  <c r="F43" i="9"/>
  <c r="D45" i="10" s="1"/>
  <c r="E45" i="10" s="1"/>
  <c r="F41" i="9"/>
  <c r="D43" i="10" s="1"/>
  <c r="E43" i="10" s="1"/>
  <c r="F37" i="9"/>
  <c r="D39" i="10" s="1"/>
  <c r="E39" i="10" s="1"/>
  <c r="F60" i="9"/>
  <c r="D62" i="10" s="1"/>
  <c r="E62" i="10" s="1"/>
  <c r="F54" i="9"/>
  <c r="D56" i="10" s="1"/>
  <c r="E56" i="10" s="1"/>
  <c r="F56" i="9"/>
  <c r="D58" i="10" s="1"/>
  <c r="E58" i="10" s="1"/>
  <c r="F58" i="9"/>
  <c r="D60" i="10" s="1"/>
  <c r="E60" i="10" s="1"/>
  <c r="D4" i="10"/>
  <c r="D6" i="10"/>
  <c r="F67" i="9"/>
  <c r="F62" i="9"/>
  <c r="D64" i="10" s="1"/>
  <c r="E64" i="10" s="1"/>
  <c r="E4" i="10"/>
  <c r="E14" i="10"/>
  <c r="D35" i="3"/>
  <c r="C34" i="5" s="1"/>
  <c r="G10" i="9"/>
  <c r="I71" i="9" l="1"/>
  <c r="J69" i="9"/>
  <c r="E8" i="11" s="1"/>
  <c r="F8" i="11" s="1"/>
  <c r="G8" i="11" s="1"/>
  <c r="D38" i="10"/>
  <c r="E38" i="10" s="1"/>
  <c r="H36" i="9"/>
  <c r="I36" i="9" s="1"/>
  <c r="H61" i="9"/>
  <c r="I61" i="9" s="1"/>
  <c r="D69" i="10"/>
  <c r="E69" i="10" s="1"/>
  <c r="H67" i="9"/>
  <c r="I67" i="9" s="1"/>
  <c r="G3" i="9"/>
  <c r="H2" i="9"/>
  <c r="I2" i="9" s="1"/>
  <c r="F10" i="9"/>
  <c r="D12" i="10" s="1"/>
  <c r="C33" i="5"/>
  <c r="D35" i="5" s="1"/>
  <c r="G87" i="9" s="1"/>
  <c r="F87" i="9" s="1"/>
  <c r="D89" i="10" s="1"/>
  <c r="E89" i="10" s="1"/>
  <c r="C32" i="5"/>
  <c r="C153" i="5"/>
  <c r="D153" i="5" s="1"/>
  <c r="J61" i="9" l="1"/>
  <c r="E7" i="11" s="1"/>
  <c r="F7" i="11" s="1"/>
  <c r="G7" i="11" s="1"/>
  <c r="G9" i="9"/>
  <c r="E81" i="10"/>
  <c r="E220" i="9"/>
  <c r="G220" i="9"/>
  <c r="F220" i="9" s="1"/>
  <c r="E47" i="10"/>
  <c r="G117" i="9"/>
  <c r="F117" i="9" s="1"/>
  <c r="H114" i="9" s="1"/>
  <c r="I114" i="9" s="1"/>
  <c r="C35" i="5"/>
  <c r="E87" i="9" s="1"/>
  <c r="D81" i="3"/>
  <c r="D80" i="3"/>
  <c r="D79" i="3"/>
  <c r="C78" i="5" s="1"/>
  <c r="D27" i="3"/>
  <c r="C11" i="5"/>
  <c r="E8" i="9" s="1"/>
  <c r="F9" i="9" l="1"/>
  <c r="D11" i="10" s="1"/>
  <c r="E11" i="10" s="1"/>
  <c r="C77" i="5"/>
  <c r="C74" i="5"/>
  <c r="C75" i="5"/>
  <c r="C72" i="5"/>
  <c r="C76" i="5"/>
  <c r="C73" i="5"/>
  <c r="C26" i="5"/>
  <c r="E27" i="3"/>
  <c r="C25" i="5" s="1"/>
  <c r="D25" i="5" s="1"/>
  <c r="C23" i="5"/>
  <c r="C21" i="5"/>
  <c r="C24" i="5"/>
  <c r="C22" i="5"/>
  <c r="C20" i="5"/>
  <c r="D30" i="3"/>
  <c r="H8" i="9" l="1"/>
  <c r="I8" i="9" s="1"/>
  <c r="E88" i="9"/>
  <c r="D26" i="5"/>
  <c r="G88" i="9" s="1"/>
  <c r="F88" i="9" s="1"/>
  <c r="D90" i="10" s="1"/>
  <c r="E90" i="10" s="1"/>
  <c r="C28" i="5"/>
  <c r="C31" i="5" s="1"/>
  <c r="C30" i="5"/>
  <c r="G208" i="9"/>
  <c r="F208" i="9" s="1"/>
  <c r="D112" i="3"/>
  <c r="D113" i="3"/>
  <c r="J8" i="9" l="1"/>
  <c r="C147" i="5"/>
  <c r="D147" i="5" s="1"/>
  <c r="G204" i="9"/>
  <c r="F204" i="9" s="1"/>
  <c r="D99" i="5"/>
  <c r="C106" i="5"/>
  <c r="G222" i="9"/>
  <c r="F222" i="9" s="1"/>
  <c r="H221" i="9" s="1"/>
  <c r="I221" i="9" s="1"/>
  <c r="C100" i="5"/>
  <c r="D105" i="5"/>
  <c r="G212" i="9" s="1"/>
  <c r="F212" i="9" s="1"/>
  <c r="D100" i="5" l="1"/>
  <c r="G205" i="9" s="1"/>
  <c r="F205" i="9" s="1"/>
  <c r="H204" i="9" s="1"/>
  <c r="E205" i="9"/>
  <c r="D106" i="5"/>
  <c r="G213" i="9" s="1"/>
  <c r="F213" i="9" s="1"/>
  <c r="H212" i="9" s="1"/>
  <c r="E213" i="9"/>
  <c r="G214" i="9"/>
  <c r="F214" i="9" s="1"/>
  <c r="E214" i="9"/>
  <c r="D31" i="5"/>
  <c r="E89" i="9"/>
  <c r="E78" i="10"/>
  <c r="E117" i="9"/>
  <c r="E115" i="9"/>
  <c r="I204" i="9" l="1"/>
  <c r="I212" i="9"/>
  <c r="G89" i="9"/>
  <c r="F89" i="9" s="1"/>
  <c r="E75" i="10"/>
  <c r="D16" i="3"/>
  <c r="D91" i="10" l="1"/>
  <c r="E91" i="10" s="1"/>
  <c r="H87" i="9"/>
  <c r="I87" i="9" s="1"/>
  <c r="J112" i="9"/>
  <c r="K112" i="9" s="1"/>
  <c r="E82" i="10"/>
  <c r="C10" i="5"/>
  <c r="D19" i="3"/>
  <c r="E19" i="3" s="1"/>
  <c r="C44" i="5" s="1"/>
  <c r="D44" i="5" l="1"/>
  <c r="G84" i="9" s="1"/>
  <c r="F84" i="9" s="1"/>
  <c r="E84" i="9"/>
  <c r="C148" i="5"/>
  <c r="C7" i="5"/>
  <c r="D7" i="5" s="1"/>
  <c r="C5" i="5"/>
  <c r="E166" i="9" s="1"/>
  <c r="C6" i="5"/>
  <c r="E167" i="9" s="1"/>
  <c r="C36" i="5"/>
  <c r="C127" i="5"/>
  <c r="C123" i="5"/>
  <c r="C131" i="5"/>
  <c r="C128" i="5"/>
  <c r="C18" i="5"/>
  <c r="C16" i="5"/>
  <c r="C14" i="5"/>
  <c r="C15" i="5"/>
  <c r="C19" i="5"/>
  <c r="C17" i="5"/>
  <c r="C13" i="5"/>
  <c r="C152" i="5"/>
  <c r="D152" i="5" s="1"/>
  <c r="C150" i="5"/>
  <c r="D150" i="5" s="1"/>
  <c r="C126" i="5"/>
  <c r="C125" i="5"/>
  <c r="C98" i="5"/>
  <c r="D98" i="5" s="1"/>
  <c r="C12" i="5"/>
  <c r="E10" i="9" s="1"/>
  <c r="C9" i="5"/>
  <c r="E9" i="9" s="1"/>
  <c r="D5" i="5" l="1"/>
  <c r="G166" i="9" s="1"/>
  <c r="F166" i="9" s="1"/>
  <c r="E90" i="9"/>
  <c r="D36" i="5"/>
  <c r="E215" i="9"/>
  <c r="D148" i="5"/>
  <c r="G215" i="9" s="1"/>
  <c r="F215" i="9" s="1"/>
  <c r="D86" i="10"/>
  <c r="E86" i="10" s="1"/>
  <c r="H83" i="9"/>
  <c r="E168" i="9"/>
  <c r="G168" i="9"/>
  <c r="D6" i="5"/>
  <c r="G167" i="9" s="1"/>
  <c r="F167" i="9" s="1"/>
  <c r="E207" i="9"/>
  <c r="G207" i="9"/>
  <c r="F207" i="9" s="1"/>
  <c r="H206" i="9" s="1"/>
  <c r="D126" i="5"/>
  <c r="G26" i="9" s="1"/>
  <c r="F26" i="9" s="1"/>
  <c r="D28" i="10" s="1"/>
  <c r="E26" i="9"/>
  <c r="D128" i="5"/>
  <c r="G28" i="9" s="1"/>
  <c r="F28" i="9" s="1"/>
  <c r="D30" i="10" s="1"/>
  <c r="E30" i="10" s="1"/>
  <c r="E28" i="9"/>
  <c r="D123" i="5"/>
  <c r="G23" i="9" s="1"/>
  <c r="F23" i="9" s="1"/>
  <c r="E23" i="9"/>
  <c r="D125" i="5"/>
  <c r="G25" i="9" s="1"/>
  <c r="F25" i="9" s="1"/>
  <c r="D27" i="10" s="1"/>
  <c r="E27" i="10" s="1"/>
  <c r="E25" i="9"/>
  <c r="G217" i="9"/>
  <c r="F217" i="9" s="1"/>
  <c r="E217" i="9"/>
  <c r="E80" i="10"/>
  <c r="E219" i="9"/>
  <c r="G219" i="9"/>
  <c r="F219" i="9" s="1"/>
  <c r="H219" i="9" s="1"/>
  <c r="I219" i="9" s="1"/>
  <c r="D19" i="5"/>
  <c r="G91" i="9" s="1"/>
  <c r="F91" i="9" s="1"/>
  <c r="E91" i="9"/>
  <c r="G90" i="9"/>
  <c r="F90" i="9" s="1"/>
  <c r="D131" i="5"/>
  <c r="G31" i="9" s="1"/>
  <c r="F31" i="9" s="1"/>
  <c r="D33" i="10" s="1"/>
  <c r="E33" i="10" s="1"/>
  <c r="E31" i="9"/>
  <c r="D127" i="5"/>
  <c r="G27" i="9" s="1"/>
  <c r="F27" i="9" s="1"/>
  <c r="D29" i="10" s="1"/>
  <c r="E29" i="10" s="1"/>
  <c r="E27" i="9"/>
  <c r="E76" i="10"/>
  <c r="J204" i="9"/>
  <c r="B42" i="5"/>
  <c r="B41" i="5"/>
  <c r="B40" i="5"/>
  <c r="B39" i="5"/>
  <c r="B38" i="5"/>
  <c r="D25" i="10" l="1"/>
  <c r="E25" i="10" s="1"/>
  <c r="F168" i="9"/>
  <c r="H166" i="9" s="1"/>
  <c r="I83" i="9"/>
  <c r="J83" i="9"/>
  <c r="E11" i="11" s="1"/>
  <c r="F11" i="11" s="1"/>
  <c r="G11" i="11" s="1"/>
  <c r="D93" i="10"/>
  <c r="E93" i="10" s="1"/>
  <c r="H91" i="9"/>
  <c r="I91" i="9" s="1"/>
  <c r="I206" i="9"/>
  <c r="D92" i="10"/>
  <c r="E92" i="10" s="1"/>
  <c r="H90" i="9"/>
  <c r="I90" i="9" s="1"/>
  <c r="J219" i="9"/>
  <c r="E27" i="11" s="1"/>
  <c r="F27" i="11" s="1"/>
  <c r="G27" i="11" s="1"/>
  <c r="E25" i="11"/>
  <c r="F25" i="11" s="1"/>
  <c r="G25" i="11" s="1"/>
  <c r="E28" i="10"/>
  <c r="E23" i="11"/>
  <c r="F23" i="11" s="1"/>
  <c r="G23" i="11" s="1"/>
  <c r="C8" i="5"/>
  <c r="C4" i="5"/>
  <c r="C3" i="5"/>
  <c r="C2" i="5"/>
  <c r="I166" i="9" l="1"/>
  <c r="J162" i="9"/>
  <c r="K162" i="9" s="1"/>
  <c r="E22" i="11"/>
  <c r="F22" i="11" s="1"/>
  <c r="G22" i="11" s="1"/>
  <c r="J87" i="9"/>
  <c r="K87" i="9" s="1"/>
  <c r="E5" i="12" s="1"/>
  <c r="F5" i="12" s="1"/>
  <c r="G5" i="12" s="1"/>
  <c r="E8" i="12"/>
  <c r="F8" i="12" s="1"/>
  <c r="G8" i="12" s="1"/>
  <c r="D8" i="3"/>
  <c r="E12" i="11" l="1"/>
  <c r="F12" i="11" s="1"/>
  <c r="G12" i="11" s="1"/>
  <c r="D149" i="5"/>
  <c r="G216" i="9" s="1"/>
  <c r="F216" i="9" s="1"/>
  <c r="E216" i="9"/>
  <c r="C151" i="5"/>
  <c r="D151" i="5" s="1"/>
  <c r="E223" i="9" l="1"/>
  <c r="G223" i="9"/>
  <c r="G218" i="9"/>
  <c r="F218" i="9" s="1"/>
  <c r="H214" i="9" s="1"/>
  <c r="E218" i="9"/>
  <c r="E79" i="10"/>
  <c r="C129" i="5"/>
  <c r="I214" i="9" l="1"/>
  <c r="J212" i="9"/>
  <c r="E26" i="11" s="1"/>
  <c r="F26" i="11" s="1"/>
  <c r="G26" i="11" s="1"/>
  <c r="F223" i="9"/>
  <c r="H223" i="9" s="1"/>
  <c r="I223" i="9" s="1"/>
  <c r="D129" i="5"/>
  <c r="G29" i="9" s="1"/>
  <c r="F29" i="9" s="1"/>
  <c r="E29" i="9"/>
  <c r="E12" i="10"/>
  <c r="E48" i="10"/>
  <c r="D31" i="10" l="1"/>
  <c r="E31" i="10" s="1"/>
  <c r="H22" i="9"/>
  <c r="I22" i="9" s="1"/>
  <c r="J221" i="9"/>
  <c r="J22" i="9"/>
  <c r="E6" i="11" s="1"/>
  <c r="F6" i="11" s="1"/>
  <c r="G6" i="11" s="1"/>
  <c r="E6" i="12"/>
  <c r="F6" i="12" s="1"/>
  <c r="G6" i="12" s="1"/>
  <c r="E16" i="11"/>
  <c r="F16" i="11" s="1"/>
  <c r="G16" i="11" s="1"/>
  <c r="E28" i="11" l="1"/>
  <c r="F28" i="11" s="1"/>
  <c r="G28" i="11" s="1"/>
  <c r="K204" i="9"/>
  <c r="E9" i="12" s="1"/>
  <c r="F9" i="12" s="1"/>
  <c r="G9" i="12" s="1"/>
  <c r="E5" i="11"/>
  <c r="F5" i="11" s="1"/>
  <c r="G5" i="11" s="1"/>
  <c r="E32" i="10"/>
  <c r="G7" i="9"/>
  <c r="G6" i="9"/>
  <c r="F6" i="9" s="1"/>
  <c r="E6" i="10"/>
  <c r="E5" i="10"/>
  <c r="G5" i="9"/>
  <c r="D8" i="10" l="1"/>
  <c r="E8" i="10" s="1"/>
  <c r="F7" i="9"/>
  <c r="H6" i="9" s="1"/>
  <c r="I6" i="9" s="1"/>
  <c r="F5" i="9"/>
  <c r="D73" i="10"/>
  <c r="E73" i="10" s="1"/>
  <c r="D9" i="10" l="1"/>
  <c r="E9" i="10" s="1"/>
  <c r="D7" i="10"/>
  <c r="E7" i="10" s="1"/>
  <c r="H5" i="9"/>
  <c r="I5" i="9" l="1"/>
  <c r="J2" i="9"/>
  <c r="K2" i="9" l="1"/>
  <c r="E4" i="12" s="1"/>
  <c r="F4" i="12" s="1"/>
  <c r="G4" i="12" s="1"/>
  <c r="E4" i="11"/>
  <c r="F4" i="11" s="1"/>
  <c r="G4" i="11" s="1"/>
</calcChain>
</file>

<file path=xl/comments1.xml><?xml version="1.0" encoding="utf-8"?>
<comments xmlns="http://schemas.openxmlformats.org/spreadsheetml/2006/main">
  <authors>
    <author>Author</author>
  </authors>
  <commentList>
    <comment ref="D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مجموع تعداد رشته های گروه در کل مقاطع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جمع استادان هیئت علمی گروه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جمع استادان غیر هیئت علمی گروه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مجموع استادان هیئت  علمی و غیر هیئت علمی گروه 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مجموع استاد و دانشیار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مجموع استادان با سنوات خدمت بالای ده سال</t>
        </r>
      </text>
    </comment>
    <comment ref="C79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D7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مجموع کل واحدهای نظری- عملی و آزمایشگاهی کارشناسی پیوسته.</t>
        </r>
      </text>
    </comment>
    <comment ref="D8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مجموع واحدهای نظری-  عملی و آزمایشگاهی کارشناسی ناپیوسته</t>
        </r>
      </text>
    </comment>
    <comment ref="D8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مجموع واحدها نظری - عملی و آزمایشگاهی کارشناسی ارشد.</t>
        </r>
      </text>
    </comment>
    <comment ref="D111" authorId="0" shapeId="0">
      <text>
        <r>
          <rPr>
            <sz val="9"/>
            <color indexed="81"/>
            <rFont val="Tahoma"/>
            <family val="2"/>
          </rPr>
          <t xml:space="preserve">فضای آموزشی گروه/پردیس
</t>
        </r>
      </text>
    </comment>
    <comment ref="D1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مجموع مساحت اداری</t>
        </r>
      </text>
    </comment>
    <comment ref="D1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کل فضای کالبدی دانشگاه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میانگین درصد سابقه بالای ده سال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مجموع ارشد و دکتری</t>
        </r>
      </text>
    </comment>
    <comment ref="F4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مجموع کارشناسی و ارشد و دکتری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وضعیت اهداف و رسالت های مدون گروه در حوزه (نتایجd120 )آموزش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وضعیت اهداف و رسالت های مدون گروه در حوزه (نتایجd121 )پژوهش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وضعیت اهداف و رسالت های مدون گروه در حوزه (نتایجd122 )خدمات تخصصی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میانگین سوال یک استاد و سوال یک دانشجو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میانگین سوال 2 استاد و سوال 2 دانشجو 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میانگین سوال 3 استاد و سوال 3 دانشجو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   مرتبه دانشگاهی:
d12  نتایج 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آخرین مدرک تحصیلی
نتایج d10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سنوات خدمت مدیر گروه 
نتایج d13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سوال 4 پرسشنامه دانشجو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5 دانشجو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29 استاد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30 استاد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7 استاد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8 استاد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6  دانشجو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7 دانشجو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میانگین سوال 4 استاد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میانگین سوال 5 استاد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میانگین سوال 6 استاد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میانگین سوال 49 استادان</t>
        </r>
      </text>
    </comment>
    <comment ref="E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میانگین سوال 50 استادان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میانگین سوال 51 استادان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میانگین سوال 52 استادان</t>
        </r>
      </text>
    </comment>
    <comment ref="E6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درصدسوال 33 استادان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9 استادان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درصد سوال 41 استادان</t>
        </r>
      </text>
    </comment>
    <comment ref="E7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درصد سوال 34 استادان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36 استاد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درصد سوال 38 استادان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  42 استاد سوال 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35 استاد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37 استاد</t>
        </r>
      </text>
    </comment>
    <comment ref="E7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39 استاد</t>
        </r>
      </text>
    </comment>
    <comment ref="C8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تحلیل این نشانگر در گروه و با توجه به شرایط خاص هر گروه صورت می گیرد.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تحلیل با توجه به شرایط گروه و در محل انجام شود</t>
        </r>
      </text>
    </comment>
    <comment ref="E8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تحلیل با توجه به شرایط گروه ودر محل انجام شود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تحلیل با توجه به شرایط گروه و در محل انجام شود</t>
        </r>
      </text>
    </comment>
    <comment ref="E9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40 استاد :تحلیل این قسمت بر اساس ویژگیهای هر مدرس و مطابق با الزام کیفیت  نشانگر 28 در گروه صورت پذیرد</t>
        </r>
      </text>
    </comment>
    <comment ref="E9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سوال41 استاد :تحلیل این قسمت بر اساس ویژگیهای هر مدرس و مطابق با الزام کیفیت  نشانگر 28 در گروه صورت پذیرد</t>
        </r>
      </text>
    </comment>
    <comment ref="E9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43 استاد</t>
        </r>
      </text>
    </comment>
    <comment ref="E9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44 استاد</t>
        </r>
      </text>
    </comment>
    <comment ref="E9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45 استاد</t>
        </r>
      </text>
    </comment>
    <comment ref="E9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48 استاد</t>
        </r>
      </text>
    </comment>
    <comment ref="E9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53 استاد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54 استاد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55 استاد</t>
        </r>
      </text>
    </comment>
    <comment ref="E10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56 استاد</t>
        </r>
      </text>
    </comment>
    <comment ref="E10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57 استاد</t>
        </r>
      </text>
    </comment>
    <comment ref="E10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58 استاد</t>
        </r>
      </text>
    </comment>
    <comment ref="E10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10 استاد</t>
        </r>
      </text>
    </comment>
    <comment ref="E10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46 استاد </t>
        </r>
      </text>
    </comment>
    <comment ref="E10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47 استاد</t>
        </r>
      </text>
    </comment>
    <comment ref="E10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59 استاد</t>
        </r>
      </text>
    </comment>
    <comment ref="E10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60 استاد</t>
        </r>
      </text>
    </comment>
    <comment ref="E1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61 استاد</t>
        </r>
      </text>
    </comment>
    <comment ref="E1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62 استاد</t>
        </r>
      </text>
    </comment>
    <comment ref="E1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8 دانشجو</t>
        </r>
      </text>
    </comment>
    <comment ref="E1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9 دانشجو</t>
        </r>
      </text>
    </comment>
    <comment ref="E13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10 دانشجو</t>
        </r>
      </text>
    </comment>
    <comment ref="E13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11 دانشجو</t>
        </r>
      </text>
    </comment>
    <comment ref="E13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12 دانشجو</t>
        </r>
      </text>
    </comment>
    <comment ref="E13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28 استاد</t>
        </r>
      </text>
    </comment>
    <comment ref="G13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28 استاد</t>
        </r>
      </text>
    </comment>
    <comment ref="E14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13دانشجو</t>
        </r>
      </text>
    </comment>
    <comment ref="E14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14 دانشجو</t>
        </r>
      </text>
    </comment>
    <comment ref="E14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15 دانشجو</t>
        </r>
      </text>
    </comment>
    <comment ref="E14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16 دانشجو</t>
        </r>
      </text>
    </comment>
    <comment ref="E14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17 دانشجو</t>
        </r>
      </text>
    </comment>
    <comment ref="E14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18 دانشجو</t>
        </r>
      </text>
    </comment>
    <comment ref="E15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19 دانشجو</t>
        </r>
      </text>
    </comment>
    <comment ref="E15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20 دانشجو</t>
        </r>
      </text>
    </comment>
    <comment ref="E15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15استاد</t>
        </r>
      </text>
    </comment>
    <comment ref="E15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16 استاد</t>
        </r>
      </text>
    </comment>
    <comment ref="E15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17 استاد</t>
        </r>
      </text>
    </comment>
    <comment ref="E15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18 استاد</t>
        </r>
      </text>
    </comment>
    <comment ref="E15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21 دانشجو</t>
        </r>
      </text>
    </comment>
    <comment ref="E15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22 دانشجو</t>
        </r>
      </text>
    </comment>
    <comment ref="E15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23 دانشجو</t>
        </r>
      </text>
    </comment>
    <comment ref="E15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24 دانشجو</t>
        </r>
      </text>
    </comment>
    <comment ref="E16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25 دانشجو</t>
        </r>
      </text>
    </comment>
    <comment ref="E16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26 دانشجو</t>
        </r>
      </text>
    </comment>
    <comment ref="E162" authorId="0" shapeId="0">
      <text>
        <r>
          <rPr>
            <sz val="9"/>
            <color indexed="81"/>
            <rFont val="Tahoma"/>
            <family val="2"/>
          </rPr>
          <t>میانگین 11 استاد و 27 دانشجو</t>
        </r>
      </text>
    </comment>
    <comment ref="E16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میانگین 12 استاد و 28 دانشجو</t>
        </r>
      </text>
    </comment>
    <comment ref="E164" authorId="0" shapeId="0">
      <text>
        <r>
          <rPr>
            <b/>
            <sz val="9"/>
            <color indexed="81"/>
            <rFont val="Tahoma"/>
            <family val="2"/>
          </rPr>
          <t>Author: 
میانگین سوال 13 استاد و 29 دانشجو</t>
        </r>
      </text>
    </comment>
    <comment ref="L16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میانگین سلولهای g168 تا g170</t>
        </r>
      </text>
    </comment>
    <comment ref="E16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میانگین 14 استاد و 30 دانشجو</t>
        </r>
      </text>
    </comment>
    <comment ref="E16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19 استاد</t>
        </r>
      </text>
    </comment>
    <comment ref="E17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20 استاد</t>
        </r>
      </text>
    </comment>
    <comment ref="E17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21 استاد</t>
        </r>
      </text>
    </comment>
    <comment ref="E17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22 استاد</t>
        </r>
      </text>
    </comment>
    <comment ref="E17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31 دانشجو</t>
        </r>
      </text>
    </comment>
    <comment ref="E17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32 دانشجو</t>
        </r>
      </text>
    </comment>
    <comment ref="E17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33 دانشجو</t>
        </r>
      </text>
    </comment>
    <comment ref="E17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34 دانشجو</t>
        </r>
      </text>
    </comment>
    <comment ref="E18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23 استاد</t>
        </r>
      </text>
    </comment>
    <comment ref="E18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24 استاد</t>
        </r>
      </text>
    </comment>
    <comment ref="E18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35دانشجو</t>
        </r>
      </text>
    </comment>
    <comment ref="E18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36 دانشجو</t>
        </r>
      </text>
    </comment>
    <comment ref="E18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37دانشجو</t>
        </r>
      </text>
    </comment>
    <comment ref="E18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38دانشجو</t>
        </r>
      </text>
    </comment>
    <comment ref="E19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39دانشجو</t>
        </r>
      </text>
    </comment>
    <comment ref="E19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40 دانشجو</t>
        </r>
      </text>
    </comment>
    <comment ref="E19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41 دانشجو</t>
        </r>
      </text>
    </comment>
    <comment ref="E19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سوال 42 دانشجو</t>
        </r>
      </text>
    </comment>
    <comment ref="E20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lمیانگین سوال 43 دانشجو و25 استاد</t>
        </r>
      </text>
    </comment>
    <comment ref="E2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میانگین سوال 44 دانشجو و 26 استاد</t>
        </r>
      </text>
    </comment>
    <comment ref="G2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d109 نتایج مدیر گروه</t>
        </r>
      </text>
    </comment>
    <comment ref="E2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میانگین سوال 45 دانشجو و 27 استاد</t>
        </r>
      </text>
    </comment>
    <comment ref="G2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d110نتایج مدیر گپروه
</t>
        </r>
      </text>
    </comment>
  </commentList>
</comments>
</file>

<file path=xl/sharedStrings.xml><?xml version="1.0" encoding="utf-8"?>
<sst xmlns="http://schemas.openxmlformats.org/spreadsheetml/2006/main" count="1370" uniqueCount="1093">
  <si>
    <t>مشخصات گروه آموزشی</t>
  </si>
  <si>
    <t>مشخصات مدیر گروه</t>
  </si>
  <si>
    <t>تعداد دانشجویان مشروطی گروه در مقطع کارشناسی پیوسته</t>
  </si>
  <si>
    <t>تعداد دانشجویان انصرافی گروه در مقطع کارشناسی ناپیوسته</t>
  </si>
  <si>
    <t>تعداد دانشجویان اخراجی گروه در مقطع کارشناسی ناپیوسته</t>
  </si>
  <si>
    <t>میانگین معدل سال گذشته کل دانشجویان کارشناسی پیوسته گروه (ارائه مستندات)</t>
  </si>
  <si>
    <t>میانگین معدل سال گذشته کل دانشجویان کارشناسی ناپیوسته گروه (ارائه مستندات)</t>
  </si>
  <si>
    <t>میانگین معدل سال گذشته کل دانشجویان کارشناسی ارشد گروه (ارائه مستندات)</t>
  </si>
  <si>
    <t>میانگین معدل کل فارغ التحصیلان گروه به تفکیک رشته (ارائه مستندات)</t>
  </si>
  <si>
    <t>دانشجویان کارشناسی ارشد مشارکت کننده در تحقیقات و پژوهش های گروه</t>
  </si>
  <si>
    <t>آیا برای مدیر گروه اتاق مجزا در نظر گرفته شده است؟</t>
  </si>
  <si>
    <t>آیا اتاق همه اعضاء هیأت علمی پردیس و مدیران گروه با هم مشترک است؟</t>
  </si>
  <si>
    <t>آیا به طور مجزا، برای گروه شما کلاس های آموزشی اختصاص یافته است؟</t>
  </si>
  <si>
    <t>آیا گروه آموزشی شما کتابخانه تخصصی دارد؟</t>
  </si>
  <si>
    <t>آیا پردیس یا واحد آموزشی شما کتابخانه دارد؟</t>
  </si>
  <si>
    <t xml:space="preserve">آیا پردیس/ مرکز کارگاه یا آزمایشگاه مربوط به رشته های گروه آموزشی شما را دارد؟ </t>
  </si>
  <si>
    <t>آیا برای  اعضاء هیأت علمی گروه، دستگاه کامپیوتر در نظر گرفته شده است؟</t>
  </si>
  <si>
    <t>آیا گروه امکانات و خدمات رایانه ای مورد نیاز را دارا می باشد؟</t>
  </si>
  <si>
    <t>اهداف و رسالت های مدون گروه در حوزه ارائه خدمات تخصصی (ارائه مستندات)</t>
  </si>
  <si>
    <t>اهداف و رسالت های مدون گروه در حوزه پژوهش (ارائه مستندات)</t>
  </si>
  <si>
    <t>اهداف و رسالت های مدون گروه در حوزه آموزش (ارائه مستندات)</t>
  </si>
  <si>
    <t>تعداد بازدیدهای علمی گروه در سال تحصیلی گذشته</t>
  </si>
  <si>
    <t>کدام گویه در مورد تدوین برنامه توسعه (کمی و کیفی) نیروی انسانی گروه مصداق دارد؟ (ارائه مستندات)</t>
  </si>
  <si>
    <t>آیا در گروه فرایند ارزیابی فعالیت های سالانه وجود دارد؟</t>
  </si>
  <si>
    <t>آئین‌نامه‌های داخلی گروه</t>
  </si>
  <si>
    <t>مجموع مبالغ قراردادهای منعقد شده پژوهشی گروه (به ريال)</t>
  </si>
  <si>
    <t>سایر درآمدهای اختصاصی گروه (با ذکر نوع درآمد و ارائه مستندات)</t>
  </si>
  <si>
    <t xml:space="preserve">سهمیه اختصاص یافته  از قراردادهای منعقد شده آموزشی به گروه (به ريال) (ارائه مستندات) </t>
  </si>
  <si>
    <t xml:space="preserve">سهمیه اختصاص یافته از قراردادهای منعقد شده پژوهشی به گروه (به ريال) (ارائه مستندات) </t>
  </si>
  <si>
    <t>نام استان:</t>
  </si>
  <si>
    <t>نام پردیس:</t>
  </si>
  <si>
    <t>نام گروه آموزشی:</t>
  </si>
  <si>
    <t>تعداد رشته های گروه آموزشی در مقطع کارشناسی پیوسته:</t>
  </si>
  <si>
    <t>تعداد رشته های  گروه آموزشی در مقطع کارشناسی ارشد:</t>
  </si>
  <si>
    <t>تعداد کارکنان
 غیر هیأت علمی گروه</t>
  </si>
  <si>
    <t xml:space="preserve">تعداد دانشجو
 معلمان گروه </t>
  </si>
  <si>
    <t>معدل کل 
دانشجویان
 و دانش آموختگان گروه</t>
  </si>
  <si>
    <t>آیا سالن مطالعه مخصوص دانشجویان گروه وجود دارد؟
 (در صورتی که پاسخ شما منفی است، لطفا سؤال بعدی را پاسخ دهید.)</t>
  </si>
  <si>
    <t>آیا گروه شما کارگاه و یا آزمایشگاه مجزا دارد؟ 
(در صورتی که پاسخ شما منفی است، سؤال بعدی را پاسخ دهید.)</t>
  </si>
  <si>
    <t>نام و نام خانوادگی:</t>
  </si>
  <si>
    <t>آخرین مدرک تحصیلی:</t>
  </si>
  <si>
    <t>رشته تحصیلی:</t>
  </si>
  <si>
    <t>مرتبه  دانشگاهی:</t>
  </si>
  <si>
    <t>رسمی- قطعی:</t>
  </si>
  <si>
    <t>رسمی- آزمایشی:</t>
  </si>
  <si>
    <t>رسمی- پیمانی:</t>
  </si>
  <si>
    <t>رتبه استاد:</t>
  </si>
  <si>
    <t>رتبه دانشیار:</t>
  </si>
  <si>
    <t>رتبه استادیار:</t>
  </si>
  <si>
    <t>رتبه مربی:</t>
  </si>
  <si>
    <t>سایر:</t>
  </si>
  <si>
    <t>با سابقه 30 سال و بالاتر:</t>
  </si>
  <si>
    <t>با سابقه بین 30-20 سال:</t>
  </si>
  <si>
    <t>با سابقه بین 20-10 سال:</t>
  </si>
  <si>
    <t>با سابقه 10 سال و کمتر:</t>
  </si>
  <si>
    <t>تعداد کل دانشجویان کارشناسی پیوسته گروه:</t>
  </si>
  <si>
    <t>تعداد کل دانشجویان کارشناسی ناپیوسته گروه:</t>
  </si>
  <si>
    <t>تعداد دانشجویان مشروطی گروه در مقطع کارشناسی ناپیوسته:</t>
  </si>
  <si>
    <t>تعداد دانشجویان مشروطی گروه در مقطع کارشناسی ارشد:</t>
  </si>
  <si>
    <t>تعداد دانشجویان انصرافی گروه در مقطع کارشناسی پیوسته:</t>
  </si>
  <si>
    <t>تعداد دانشجویان انصرافی گروه در مقطع کارشناسی ارشد:</t>
  </si>
  <si>
    <t>تعداد دانشجویان اخراجی گروه در مقطع کارشناسی پیوسته:</t>
  </si>
  <si>
    <t>تعداد دانشجویان اخراجی گروه در مقطع کارشناسی ارشد:</t>
  </si>
  <si>
    <t>دانشجویان کارشناسی پیوسته مشارکت کننده در کار دانشجویی گروه:</t>
  </si>
  <si>
    <t>دانشجویان کارشناسی ناپیوسته مشارکت کننده در کار دانشجویی گروه:</t>
  </si>
  <si>
    <t>دانشجویان کارشناسی ارشد مشارکت کننده در کار دانشجویی گروه:</t>
  </si>
  <si>
    <t>دانشجویان کارشناسی پیوسته مشارکت کننده در تحقیقات و پژوهش های گروه:</t>
  </si>
  <si>
    <t>دانشجویان کارشناسی ناپیوسته مشارکت کننده در تحقیقات و پژوهش های گروه:</t>
  </si>
  <si>
    <t>کارشناسی پیوسته:</t>
  </si>
  <si>
    <t>کارشناسی ناپیوسته:</t>
  </si>
  <si>
    <t>کارشناسی ارشد:</t>
  </si>
  <si>
    <t>مجموع مساحت اتاق های  استادان گروه:</t>
  </si>
  <si>
    <t>تدوین برنامه 
توسعه کمی و کیفی 
گروه</t>
  </si>
  <si>
    <t>آیا  در گروه آئین‌نامه‌های داخلی مدونی در ارتباط با فعالیت‌های آموزشی وجود دارد؟ (ارائه مستندات)</t>
  </si>
  <si>
    <t>آیا  در گروه آئین‌نامه‌های داخلی مدونی در ارتباط با فعالیت‌های پژوهشی وجود دارد؟ (ارائه مستندات)</t>
  </si>
  <si>
    <t>مجموع مبالغ قراردادهای منعقد شده آموزشی گروه (به ريال)</t>
  </si>
  <si>
    <t>درآمدهای
اختصاصی گروه</t>
  </si>
  <si>
    <t>وضعيت سیستم تهویه در کلاس های درس:</t>
  </si>
  <si>
    <t>وضعيت سيستم تهويه در کارگاه ها و آزمایشگاه ها:</t>
  </si>
  <si>
    <t>وضعيت  سيستم تهويه در سایت کامپیوتری:</t>
  </si>
  <si>
    <t>وضعيت نور در کلاس های درس:</t>
  </si>
  <si>
    <t>وضعيت نور در کارگاه ها و آزمایشگاه ها:</t>
  </si>
  <si>
    <t>وضعيت نور در سایت کامپیوتری:</t>
  </si>
  <si>
    <t>وضعيت سرما/گرما در کلاس های درس:</t>
  </si>
  <si>
    <t>وضعيت سرما/گرما در کارگاه ها و آزمایشگاه ها:</t>
  </si>
  <si>
    <t>وضعيت سرما/گرما در سایت کامپیوتری:</t>
  </si>
  <si>
    <t>دکتری</t>
  </si>
  <si>
    <t>تعداد دانشجویان 
مشارکت كننده گروه
 در انجام کارهای دانشجویی و پژوهشی</t>
  </si>
  <si>
    <t>وضعیت:</t>
  </si>
  <si>
    <t>خیر</t>
  </si>
  <si>
    <t>بله</t>
  </si>
  <si>
    <t>مطلوب</t>
  </si>
  <si>
    <t>نامطلوب</t>
  </si>
  <si>
    <t>نسبتا مطلوب</t>
  </si>
  <si>
    <t>تدوین شده</t>
  </si>
  <si>
    <t>نامشخص</t>
  </si>
  <si>
    <t>دبیر:</t>
  </si>
  <si>
    <t>مدرس:</t>
  </si>
  <si>
    <t>مأمورین آموزشی:</t>
  </si>
  <si>
    <t>دانشیار</t>
  </si>
  <si>
    <t xml:space="preserve">  مشخصات گروه آموزشی</t>
  </si>
  <si>
    <t>شاخص</t>
  </si>
  <si>
    <t>شـــــــرح:</t>
  </si>
  <si>
    <t>وضعیت نهایی</t>
  </si>
  <si>
    <t>فوق لیسانس</t>
  </si>
  <si>
    <t>لیسانس</t>
  </si>
  <si>
    <t>وضعیت دانشیار و بالاتر:</t>
  </si>
  <si>
    <t>استاد</t>
  </si>
  <si>
    <t>استادیار</t>
  </si>
  <si>
    <t>مربی</t>
  </si>
  <si>
    <t>وضعیت فیزیکی فضاهای کالبدی</t>
  </si>
  <si>
    <t>تعداد کل دانشجویان کارشناسی ارشد گروه:</t>
  </si>
  <si>
    <t>مساحت فضاهای
 کالبدی در اختیار
 گروههای آموزشی
(به متر مربع)</t>
  </si>
  <si>
    <t>کم</t>
  </si>
  <si>
    <t>متوسط</t>
  </si>
  <si>
    <t>زیاد</t>
  </si>
  <si>
    <t xml:space="preserve">الف: اهداف و رسالتها به صورت مشخص و دقیق تدوین شده است: </t>
  </si>
  <si>
    <t>ب: اهداف و رسالتها بطور ضمنی مدنظر قرار دارد :</t>
  </si>
  <si>
    <t>ج: اهداف و رسالتهای آموزشی گروه مشخص نیست :</t>
  </si>
  <si>
    <t>الف: اهداف و رسالتها به صورت مشخص و دقیق تدوین شده است :</t>
  </si>
  <si>
    <t xml:space="preserve">ج: اهداف و رسالتهای آموزشی گروه مشخص نیست: </t>
  </si>
  <si>
    <t>الف:اهداف و رسالتها به صورت مشخص و دقیق تدوین شده است :</t>
  </si>
  <si>
    <t>تعداد  کتاب­های چاپ شده اعضاء هیأت  علمی گروه در سال تحصیلی گذشته</t>
  </si>
  <si>
    <t>تعداد همایش ها و سمینارهای برگزار شده توسط گروه در سال تحصیلی گذشته</t>
  </si>
  <si>
    <t xml:space="preserve"> بازدیدهای علمی گروه</t>
  </si>
  <si>
    <t>آیا طی هر نیمسال تحصیلی فعالیت های آموزشی گروه ارزیابی می شود؟</t>
  </si>
  <si>
    <t>آیا طی هر نیمسال تحصیلی فعالیت های پژوهشی گروه ارزیابی می شود؟</t>
  </si>
  <si>
    <t>آیا طی هر نیمسال تحصیلی فعالیت های اجرایی گروه ارزیابی می شود؟</t>
  </si>
  <si>
    <t>میزان سنوات خدمت (به سال):</t>
  </si>
  <si>
    <t>آیا گروه امکانات و خدمات رایانه ای (رایانه، چاپگر، اسکنر، لپ تاپ، فکس، دسترسی به اینترنت) مورد نیاز را دارا می باشد؟ (1 تا 2 مورد کم؛ 2 تا 3مورد متوسط؛ 4 و بالاتر زیاد)</t>
  </si>
  <si>
    <t>پیش بینی شده</t>
  </si>
  <si>
    <t>اساتیدی که به صورت ساعتی دعوت به کار شده اند:</t>
  </si>
  <si>
    <t>تعداد واحدهای 
عملی گروه 
به تفکیک رشته</t>
  </si>
  <si>
    <t>تعداد واحدهای 
آزمایشگاهی گروه 
به تفکیک رشته</t>
  </si>
  <si>
    <t>تعداد کل دانشجویان پذیرفته شده سال جاری گروه در مقطع کارشناسی ارشد:</t>
  </si>
  <si>
    <t>تعداد عنوان کتابها 
و مجلات علمی و تخصصی
داخلی و خارجی</t>
  </si>
  <si>
    <t>تعداد عنوان کتابهای علمی و تخصصی داخلی و خارجی موجود در کتابخانه مربوط به رشته های تحصیلی گروه</t>
  </si>
  <si>
    <t>تعداد عنوان مجلات علمی و تخصصی داخلی و خارجی موجود در کتابخانه مربوط به رشته های تحصیلی گروه</t>
  </si>
  <si>
    <t>تعداد آبونمان مجلات علمی و تخصصی داخلی و خارجی موجود در کتابخانه مربوط به رشته های تحصیلی گروه</t>
  </si>
  <si>
    <t>نسبت  تعداد عنوان مجلات علمی و تخصصی داخلی و خارجی موجود در کتابخانه  به کل دانشجویان گروه</t>
  </si>
  <si>
    <t>نسبت  تعداد عنوان مجلات علمی و تخصصی داخلی و خارجی موجود در کتابخانه  به کل اساتید گروه</t>
  </si>
  <si>
    <t>نسبت تعداد عنوان کتابهای علمی و تخصصی داخلی و خارجی موجود در کتابخانه به کل دانشجویان گروه</t>
  </si>
  <si>
    <t>نسبت تعداد عنوان کتابهای علمی و تخصصی داخلی و خارجی موجود در کتابخانه به کل اساتید  گروه</t>
  </si>
  <si>
    <t>تعداد رایانه های 
در اختیار گروه</t>
  </si>
  <si>
    <t>تعداد رایانه های موجود برای استفاده دانشجویان حاضر در سایت</t>
  </si>
  <si>
    <t xml:space="preserve">نسبب  رایانه های موجود برای استفاده دانشجویان حاضر در سایت </t>
  </si>
  <si>
    <t>مشخصات مدیر گروه آموزشی</t>
  </si>
  <si>
    <t>تعداد استادان عضو هیأت علمی گروه (بر اساس وضعیت استخدامی)</t>
  </si>
  <si>
    <t>تعداد استادان غیر هیأت علمی گروه (بر اساس وضعیت استخدامی)</t>
  </si>
  <si>
    <t>تعداد استادان مدعو گروه</t>
  </si>
  <si>
    <t>تعداد استادان
 متخصص در هر رشته و تعداد دانشجویان همان رشته</t>
  </si>
  <si>
    <t>تعداد استادان گروه بر اساس مرتبه دانشگاهی (به غیر از استادان مدعو)</t>
  </si>
  <si>
    <t>تعداد استادان
 گروه بر اساس سن (به غیر از استادان مدعو)</t>
  </si>
  <si>
    <t>تعداد استادان گروه بر اساس میزان سنوات خدمت (به غیر از استادان مدعو)</t>
  </si>
  <si>
    <t>آیا برای هر کدام از استادان گروه اتاق مجزا در نظر گرفته شده است؟</t>
  </si>
  <si>
    <t>آیا اتاق مدیر گروه با استادان گروه مشترک است؟</t>
  </si>
  <si>
    <t>آیا برای استادان گروه، دستگاه کامپیوتر در نظر گرفته شده است؟</t>
  </si>
  <si>
    <t xml:space="preserve">تعداد استادان جدید ملحق شده به گروه در سال تحصیلی جاری: </t>
  </si>
  <si>
    <t xml:space="preserve"> شاخص های توسعه ای گروه برای استادان (ارائه مستندات)</t>
  </si>
  <si>
    <t>آیا استادان نسبت به اجرای آئین‌نامه‌های گروه اهتمام دارند؟ (ارائه مستندات)</t>
  </si>
  <si>
    <t>تعداد رایانه های موجود برای استفاده  استادان گروه</t>
  </si>
  <si>
    <t>آیا به ازای هر دانشجوی استفاده کننده از سایت، یک دستگاه رایانه  وجود دارد؟</t>
  </si>
  <si>
    <t>نسبت تعداد رایانه های موجود به تعداد  استادان گروه</t>
  </si>
  <si>
    <t>استادان مدعو گروه</t>
  </si>
  <si>
    <t>نسبت استادان گروه (به غیر از اساتید مدعو )به کل دانشجویان پیوسته، ناپیوسته و ارشد</t>
  </si>
  <si>
    <t>آیا اتاق همه استادان پردیس و مدیران گروه با هم مشترک است؟</t>
  </si>
  <si>
    <t>شاخص های توسعه ای گروه برای استادان(ارائه مستندات)</t>
  </si>
  <si>
    <t xml:space="preserve">درصد استادان عضو هیأت علمی 
گروه بر اساس وضعیت استخدامی به کل استادان گروه </t>
  </si>
  <si>
    <t xml:space="preserve">درصد  استادان غیر هیأت علمی گروه بر اساس وضعیت استخدامی به کل استادان گروه
</t>
  </si>
  <si>
    <t>درصد استادان گروه بر اساس مرتبه دانشگاهی (به غیر از استادان مدعو)</t>
  </si>
  <si>
    <t xml:space="preserve">درصد استادان
 گروه بر اساس میزان سن(به غیر از اساتید مدعو)
</t>
  </si>
  <si>
    <t>درصد استادان زیر 30 سال</t>
  </si>
  <si>
    <t>نسبت استاد به دانشجو</t>
  </si>
  <si>
    <t>تعداد استادان رشته6.......</t>
  </si>
  <si>
    <t>نسبت تعداد  استادان گروه به تعداد رشته های گروه آموزشی در مقطع کارشناسی پیوسته:</t>
  </si>
  <si>
    <t>نسبت تعداد استادان گروه به تعداد رشته  های گروه آموزشی در مقطع کارشناسی ناپیوسته:</t>
  </si>
  <si>
    <t>نسبت تعداد استادان گروه به تعداد رشته های  گروه آموزشی در مقطع کارشناسی ارشد:</t>
  </si>
  <si>
    <t>نسبت استادان تمام وقت به استادان مدعو</t>
  </si>
  <si>
    <t>درصد استادان گروه بر اساس میزان سنوات خدمت (به غیر از استادان مدعو)</t>
  </si>
  <si>
    <t xml:space="preserve">درصد استادان بین 30 تا 50 سال </t>
  </si>
  <si>
    <t>درصد استادان  بالای 50 سال</t>
  </si>
  <si>
    <t>نرخ استادان
 متخصص در هر رشته به دانشجویان</t>
  </si>
  <si>
    <t>نرخ کارکنان
 غیر هیأت علمی گروه به دانشجویان، استادان و نرخ تحصیلات کارکنان غیر هیأت علمی</t>
  </si>
  <si>
    <t>نسبت کل کارکنان غیر هیئت علمی گروه به اساتید عضو هیئت علمی گروه:</t>
  </si>
  <si>
    <t xml:space="preserve"> دانشجو
 معلمان گروه </t>
  </si>
  <si>
    <t>نسبت تعداد  دانشجویان کارشناسی پیوسته گروه به کل دانشجویان گروه:</t>
  </si>
  <si>
    <t>نسبت تعداد  دانشجویان کارشناسی ناپیوسته گروه به کل دانشجویان گروه:</t>
  </si>
  <si>
    <t>نسبت دانشجویان کارشناسی ارشد گروه به کل دانشجویان گروه</t>
  </si>
  <si>
    <t>تعدادکل دانشجویان پذیرفته شده سال جاری گروه در مقطع کارشناسی ناپیوسته</t>
  </si>
  <si>
    <t>نسبت دانشجویان مشروطی گروه در مقطع کارشناسی پیوسته به تعداد کل دانشجویان همین مقطع</t>
  </si>
  <si>
    <t>نسبت دانشجویان مشروطی گروه در مقطع کارشناسی ارشد به تعداد کل دانشجویان همین مقطع:</t>
  </si>
  <si>
    <t>نسبت دانشجویان انصرافی گروه در مقطع کارشناسی پیوسته به تعداد کل دانشجویان همین مقطع:</t>
  </si>
  <si>
    <t>نسبت دانشجویان انصرافی گروه در مقطع کارشناسی ناپیوسته به تعداد کل دانشجویان همین مقطع</t>
  </si>
  <si>
    <t>نسبت دانشجویان انصرافی گروه در مقطع کارشناسی ارشد به تعداد کل دانشجویان همین مقطع:</t>
  </si>
  <si>
    <t>نسبت دانشجویان اخراجی گروه در مقطع کارشناسی پیوسته به تعداد کل دانشجویان همین مقطع:</t>
  </si>
  <si>
    <t>نسبت دانشجویان اخراجی گروه در مقطع کارشناسی ناپیوسته به تعداد کل دانشجویان همین مقطع</t>
  </si>
  <si>
    <t>نسبت دانشجویان اخراجی گروه در مقطع کارشناسی ارشد به تعداد کل دانشجویان همین مقطع:</t>
  </si>
  <si>
    <t>میزان مشارکت دانشجویان 
 گروه
 در انجام کارهای دانشجویی و پژوهشی</t>
  </si>
  <si>
    <t>درصد دانشجویان کارشناسی ارشد مشارکت کننده در کار دانشجویی گروه نسبت به کل دانشجویان همین مقطع در گروه:</t>
  </si>
  <si>
    <t>میزان واحدهای 
نظری گروه 
به تفکیک رشته</t>
  </si>
  <si>
    <t xml:space="preserve">وجود  فضاهای 
کالبدی، امکانات، 
تجهیزات و منابع
 علمی گروه </t>
  </si>
  <si>
    <t>مطلوبیت  فضاهای 
کالبدی، امکانات، 
تجهیزات و منابع
 علمی گروه در صورت
 وجود</t>
  </si>
  <si>
    <t>مساحت اتاق مدیر گروه:</t>
  </si>
  <si>
    <t>مساحت سایت کامپیوتری ویژه گروه:</t>
  </si>
  <si>
    <t>مساحت سایت کامپیوتری پردیس:</t>
  </si>
  <si>
    <t>مساحت کارگاه ها و آزمایشگاه  های ویژه گروه:</t>
  </si>
  <si>
    <t>مساحت کارگاه ها و آزمایشگاه های پردیس:</t>
  </si>
  <si>
    <t>مساحت فضای آموزشی (کلاس  های درس ویژه دانشجویان گروه):</t>
  </si>
  <si>
    <t>مجموع مساحت  فضاهای اداری  ویژه گروه:</t>
  </si>
  <si>
    <t>سرانه کارگاه ها و آزمایشگاه  های ویژه گروه به ازا هر دانشجو:</t>
  </si>
  <si>
    <t>سرانه کارگاه ها و آزمایشگاه های پردیس به ازا هر دانشجو:</t>
  </si>
  <si>
    <t>سرانه مساحت فضای آموزشی (کلاس  های درس ویژه دانشجویان گروه) به ازا دانشجویان گروه:</t>
  </si>
  <si>
    <t>تناسب فضای کتابخانه  و سالن مطالعه ویژه گروه با تعداد دانشجویان گروه :</t>
  </si>
  <si>
    <t>تناسب فضای کتابخانه و سالن مطالعه پردیس با تعداد دانشجویان گروه:</t>
  </si>
  <si>
    <t>مساحت کتابخانه  و سالن مطالعه ویژه گروه :</t>
  </si>
  <si>
    <t>مساحت کتابخانه و سالن مطالعه  پردیس:</t>
  </si>
  <si>
    <t xml:space="preserve">سرانه و تناسب فضاهای
 کالبدی در اختیار
 گروه آموزشی
</t>
  </si>
  <si>
    <t>تناسب فضای اتاق استادان گروه با تعداد استادان گروه:</t>
  </si>
  <si>
    <t>تناسب فضای سایت کامپیوتری ویژه گروه با تعداد کل دانشجویان گروه:</t>
  </si>
  <si>
    <t xml:space="preserve">- آیا متناسب با نیازهای گروه، امکانات و تجهیزات اداری فراهم است؟ </t>
  </si>
  <si>
    <t>- آیا از فضای آموزشی و اداری گروه استفاده بهینه می‌شود؟</t>
  </si>
  <si>
    <t xml:space="preserve">آیا فضای آموزشی، متناسب با نیاز دوره‌ها و رشته‌های گروه تقسیم شده است؟ </t>
  </si>
  <si>
    <t>وضعیت استفاده
از فضاهای آموزشی
و اداری گروه</t>
  </si>
  <si>
    <t>نحوه استفاده  
از فضاهای آموزشی
و اداری  گروه</t>
  </si>
  <si>
    <t xml:space="preserve"> آیا از فضای آموزشی و اداری گروه استفاده بهینه به عمل می آید؟</t>
  </si>
  <si>
    <t>وضعیت اهداف و رسالت های مدون گروه در حوزهای آموزش، پژوهش و خدمات تخصصی (ارائه مستندات)</t>
  </si>
  <si>
    <t>وضعیت اهداف و رسالت های مدون گروه در حوزه آموزش</t>
  </si>
  <si>
    <t>وضعیت اهداف و رسالت های مدون گروه در حوزه پژوهش</t>
  </si>
  <si>
    <t>وضعیت اهداف و رسالت های مدون گروه در حوزه خدمات تخصصی</t>
  </si>
  <si>
    <t>نرخ بازدیدهای علمی گروه</t>
  </si>
  <si>
    <t xml:space="preserve">نسبت بازدیدهای علمی گروه به تعداد رشته های گروه در سال تحصیلی گذشته </t>
  </si>
  <si>
    <t xml:space="preserve">وضعیت  تدوین برنامه توسعه (کمی و کیفی) نیروی انسانی گروه </t>
  </si>
  <si>
    <t xml:space="preserve">وضعیت تدوین برنامه توسعه فعالیت‌های آموزشی و پژوهشی گروه </t>
  </si>
  <si>
    <t>وضعیت تدوین برنامه 
توسعه کمی و کیفی 
گروه</t>
  </si>
  <si>
    <t xml:space="preserve">وضعیت فرآیند ارزیابی
برنامه ها و فعالیت های سالانه گروه
</t>
  </si>
  <si>
    <t>آیا طی هر نیمسال تحصیلی فعالیتهای آموزشی گروه ارزیابی می شود؟</t>
  </si>
  <si>
    <t>آیا طی هر نیمسال تحصیلی فعالیتهای پژوهشی گروه ارزیابی می شود؟</t>
  </si>
  <si>
    <t>آیا طی هر نیمسال تحصیلی فعالیتهای اجرایی گروه ارزیابی می شود؟</t>
  </si>
  <si>
    <t xml:space="preserve">نحوه فرآیند ارزیابی
برنامه ها و فعالیت های سالانه گروه
</t>
  </si>
  <si>
    <t>ملاک : مدرک تحصیلی ارشد و بالاتر</t>
  </si>
  <si>
    <t xml:space="preserve">تعداد واحدهای 
آزمایشگاهی گروه </t>
  </si>
  <si>
    <t xml:space="preserve">تعداد واحدهای 
عملی گروه </t>
  </si>
  <si>
    <t xml:space="preserve">تعداد واحدهای 
نظری گروه </t>
  </si>
  <si>
    <t>درصد واحدهای نظری کارشناسی پیوسته گروه نسبت به کل واحدهای همین مقطع در گروه:</t>
  </si>
  <si>
    <t>درصد واحدهای نظری کارشناسی ناپیوسته گروه نسبت به کل واحدهای همین مقطع در گروه :</t>
  </si>
  <si>
    <t>درصد واحدهای نظری کارشناسی ارشد گروه نسبت به کل واحدهای همین مقطع در گروه:</t>
  </si>
  <si>
    <t>درصد واحدهای عملی کارشناسی پیوسته گروه نسبت به کل واحدهای همین مقطع در گروه:</t>
  </si>
  <si>
    <t>درصد واحدهای عملی کارشناسی ناپیوسته گروه نسبت به کل واحدهای همین مقطع در گروه :</t>
  </si>
  <si>
    <t>درصد واحدهای عملی کارشناسی ارشد گروه نسبت به کل واحدهای همین مقطع در گروه:</t>
  </si>
  <si>
    <t xml:space="preserve"> درصد واحدهای آزمایشگاهی کارشناسی پیوسته گروه نسبت به کل واحدهای همین مقطع در گروه:</t>
  </si>
  <si>
    <t xml:space="preserve"> درصد واحدهای آزمایشگاهی کارشناسی ناپیوسته گروه نسبت به کل واحدهای همین مقطع در گروه:</t>
  </si>
  <si>
    <t xml:space="preserve"> درصد واحدهای آزمایشگاهی کارشناسی ارشد گروه نسبت به کل واحدهای همین مقطع در گروه:</t>
  </si>
  <si>
    <t>تناسب فضای سایت کامپیوتری پردیس با تعداد کل دانشجویان گروه:</t>
  </si>
  <si>
    <t xml:space="preserve">میزان اهتمام استادان نسبت به اجرای آئین‌نامه‌های گروه </t>
  </si>
  <si>
    <t>وجود فرایند ارزیابی فعالیت های سالانه گروه</t>
  </si>
  <si>
    <t>مساحت اتاق مدیر گروه ( متر مربع ):</t>
  </si>
  <si>
    <t xml:space="preserve"> تعداد استادان جدید ملحق شده به  گروه در سال تحصیلی جاری: </t>
  </si>
  <si>
    <t>تعداد کتاب های چاپ شده استادان گروه در سال تحصیلی گذشته</t>
  </si>
  <si>
    <t>میانگین تعداد دانشجویان حاضر در سایت در هر ساعت آموزشی</t>
  </si>
  <si>
    <t>آئین‌نامه‌های  داخلی گروه</t>
  </si>
  <si>
    <t>وجود آئین‌نامه‌های مدون در ارتباط با فعالیت‌های آموزشی گروه</t>
  </si>
  <si>
    <t>وجود آئین‌نامه‌های مدون در ارتباط با فعالیت‌های پژوهشی گروه</t>
  </si>
  <si>
    <t xml:space="preserve">اعتبارات گروه از محل وجوه قراردادهای منعقد شده پژوهشی به گروه (به ريال) (ارائه مستندات) </t>
  </si>
  <si>
    <t xml:space="preserve">اعتبارات گروه از محل وجوه قراردادهای منعقد شده آموزشی (به ريال) (ارائه مستندات) </t>
  </si>
  <si>
    <t>مقادیر/ محاسبات</t>
  </si>
  <si>
    <t>سایر: (مدرس، دبیر، مامورآموزشی و ...)</t>
  </si>
  <si>
    <t>وضعیت استادیار و بالاتر:</t>
  </si>
  <si>
    <t>تعداد رشته های گروه آموزشی در مقطع کارشناسی ناپیوسته:</t>
  </si>
  <si>
    <t>مرتبه دانشگاهی:</t>
  </si>
  <si>
    <t>تعداد استادان زیر 30 سال سن</t>
  </si>
  <si>
    <t xml:space="preserve">تعداد استادان بین 30 تا 50 سال سن </t>
  </si>
  <si>
    <t>تعداد استادان بالای 50 سال سن</t>
  </si>
  <si>
    <t>تعداد دانشجویان رشته 6 :</t>
  </si>
  <si>
    <t>کل  کارکنان غیر هیأت علمی گروه:</t>
  </si>
  <si>
    <t>کارکنان  غیر هیأت علمی گروه شاغل در بخش خدمات آموزشی:</t>
  </si>
  <si>
    <t>کل کارکنان غیر  هیأت علمی گروه با مدرک دکتری :</t>
  </si>
  <si>
    <t>کل کارکنان غیر  هیأت علمی گروه با مدرک کارشناسی ارشد:</t>
  </si>
  <si>
    <t>کل کارکنان غیر  هیأت علمی گروه با مدرک کارشناسی:</t>
  </si>
  <si>
    <t>کدام گویه در رابطه با تدوین برنامه توسعه فعالیت‌های آموزشی و پژوهشی گروه مصداق دارد؟ (ارائه مستندات)</t>
  </si>
  <si>
    <t>آیا در پردیس/ واحد آموزشی شما سالن مطالعه مخصوص دانشجویان  وجود دارد؟</t>
  </si>
  <si>
    <t>آیا گروه شما آبونمان مجلات خارجی و داخلی مرتبط با رشته های  موجود شده است؟</t>
  </si>
  <si>
    <t>آیا کتابخانه گروه یا پردیس، کتاب  ها و مجلات تخصصی رشته/ رشته های  تخصصی گروه شما را دارا می باشد؟</t>
  </si>
  <si>
    <t>تعداد کارگاه های آموزشی برگزار شده گروه برای استادان در سال تحصیلی گذشته:</t>
  </si>
  <si>
    <t xml:space="preserve">تعداد اعضاء هیأت علمی شرکت کننده در کارگاه های آموزشی  گروه در سال تحصیلی گذشته : </t>
  </si>
  <si>
    <t>تعداد استادان استفاده کننده از فناوری و نرم‌افزارهای کاربردی  در سال تحصیلی گذشته:</t>
  </si>
  <si>
    <t xml:space="preserve">تعداد مقالات علمی پژوهشی چاپ شده در مجلات توسط استادان گروه در سال تحصیلی گذشته:  </t>
  </si>
  <si>
    <t xml:space="preserve">تعداد فرصت های مطالعاتی داخلی و خارجی ایجاد شده برای استادان گروه در سال تحصیلی گذشته </t>
  </si>
  <si>
    <t xml:space="preserve">تعداد کل دانشجویان پذیرفته شده سال جاری گروه در مقطع کارشناسی پیوسته </t>
  </si>
  <si>
    <t xml:space="preserve">ملاک : وضعیت سن بین 30 تا 50 سال </t>
  </si>
  <si>
    <t>نسبت کل  کارکنان غیر هیأت علمی گروه به دانشجویان:</t>
  </si>
  <si>
    <t>نسبت کارکنان  غیر هیأت علمی گروه شاغل در بخش خدمات آموزشی به کل کارکنان گروه :</t>
  </si>
  <si>
    <t>نسبت کارکنان غیر  هیأت علمی گروه با مدرک کارشناسی ارشد به کل کارکنان گروه :</t>
  </si>
  <si>
    <t>نسبت کارکنان غیر  هیأت علمی گروه با مدرک کارشناسی به کل کارکنان گروه:</t>
  </si>
  <si>
    <t>وضعیت استادان بر اساس مرتبه علمی</t>
  </si>
  <si>
    <t>نسبت  کارکنان غیر  هیأت علمی گروه با مدرک دکتری به کل کارکنان غیر هیأت علمی:</t>
  </si>
  <si>
    <t>آیا کتابخانه گروه یا پردیس، کتاب  ها و مجلات تخصصی رشته/ رشته های تخصصی گروه شما را دارا می باشد؟</t>
  </si>
  <si>
    <t>آیا گروه شما آبونمان مجلات خارجی و داخلی مرتبط با رشته های موجود شده است؟</t>
  </si>
  <si>
    <t>آیا سالن مطالعه مخصوص دانشجویان گروه وجود دارد؟ 
(در صورتی که پاسخ شما منفی است، لطفا سؤال بعدی را پاسخ دهید.)</t>
  </si>
  <si>
    <t xml:space="preserve">درصد استادان شرکت کننده در کارگاه های آموزشی  گروه در سال تحصیلی گذشته : </t>
  </si>
  <si>
    <t>درصد استادان استفاده کننده از فناوری و نرم‌افزارهای کاربردی  در سال تحصیلی گذشته:</t>
  </si>
  <si>
    <t>مقالات ارائه شده در همایش ها و کنفرانس­های علمی توسط اساتید گروه در  سال تحصیلی گذشته :</t>
  </si>
  <si>
    <t>درصد استادان شرکت کننده در سمینارها و همایش های خارجی و داخلی در سال تحصیلی گذشته :</t>
  </si>
  <si>
    <t xml:space="preserve"> سرانه فرصت های مطالعاتی داخلی و خارجی ایجاد شده برای استادان گروه در سال تحصیلی گذشته </t>
  </si>
  <si>
    <t>نسبت تعداد آبونمان مجلات علمی و تخصصی داخلی و خارجی موجود در کتابخانه  به تعداد رشته های تحصیلی گروه</t>
  </si>
  <si>
    <t>نسبت دانشجویان مشروطی گروه در مقطع کارشناسی ناپیوسته به تعداد کل دانشجویان همین مقطع</t>
  </si>
  <si>
    <t xml:space="preserve"> آیا متناسب با نیازهای گروه، امکانات و تجهیزات اداری فراهم است؟ </t>
  </si>
  <si>
    <t>تعداد مقالات ارائه شده در همایش ها و کنفرانس­های علمی توسط اساتید گروه در  سال تحصیلی گذشته :</t>
  </si>
  <si>
    <t>جمـــــــــع ( محاسبه خودکار از طریق فرمول نویسی ):</t>
  </si>
  <si>
    <t>جمـــــــــع دانشجویان  ( محاسبه خودکار از طریق فرمول نویسی ):</t>
  </si>
  <si>
    <t>مقادیر خام</t>
  </si>
  <si>
    <t>مأمور آموزشی:</t>
  </si>
  <si>
    <t xml:space="preserve">شاخص </t>
  </si>
  <si>
    <t>شرح</t>
  </si>
  <si>
    <t>تعداد استادان رشته1 : ادبیات</t>
  </si>
  <si>
    <t>تعداد دانشجویان رشته 1 :ادبیات</t>
  </si>
  <si>
    <t>تعداد استادان رشته2  : معارف اسلامی</t>
  </si>
  <si>
    <t>تعداد دانشجو رشته 2 :معارف اسلامی</t>
  </si>
  <si>
    <t>تعداد استادان رشته3  : زبان انگلیسی</t>
  </si>
  <si>
    <t>تعداد دانشجویان رشته 3 :زبان انگلیسی</t>
  </si>
  <si>
    <t>تعداد استادان رشته4 : عربی</t>
  </si>
  <si>
    <t>تعداد دانشجویان رشته 4 :عربی</t>
  </si>
  <si>
    <t>تعداد استادان رشته 5  :  آموزش ابتدایی</t>
  </si>
  <si>
    <t>تعداد دانشجویان رشته 5 : آموزش ابتدایی</t>
  </si>
  <si>
    <t>عامل</t>
  </si>
  <si>
    <t>ملاک</t>
  </si>
  <si>
    <t>نشانگر</t>
  </si>
  <si>
    <t>پرسش</t>
  </si>
  <si>
    <t>امتیاز ملاک</t>
  </si>
  <si>
    <t>امتیاز عامل</t>
  </si>
  <si>
    <r>
      <t xml:space="preserve">1. </t>
    </r>
    <r>
      <rPr>
        <b/>
        <sz val="12"/>
        <color theme="1"/>
        <rFont val="Times New Roman"/>
        <family val="1"/>
      </rPr>
      <t xml:space="preserve">      </t>
    </r>
    <r>
      <rPr>
        <b/>
        <sz val="12"/>
        <color theme="1"/>
        <rFont val="B Nazanin"/>
        <charset val="178"/>
      </rPr>
      <t>اهداف گروه</t>
    </r>
  </si>
  <si>
    <t>1. وجود اهداف ‌و ‌رسالت هاي مدون در‌ حوزه‌ های آموزشی،‌ پژوهشی و ‌عرضه ‌خدمات‌ تخصصی در گروه</t>
  </si>
  <si>
    <t>2.مطلع بودن استادان و دانشجویان از رسالت ها و اهداف گروه</t>
  </si>
  <si>
    <t xml:space="preserve"> تا چه اندازه از اهداف و رسالت های گروه مطلع هستید؟</t>
  </si>
  <si>
    <t>3.تناسب اهداف گروه با نیازهای فرد و نظام تعلیم و تربیت</t>
  </si>
  <si>
    <t>2.    مدیریت گروه</t>
  </si>
  <si>
    <t>4.ویژگی‌های فردی مدیر گروه (مرتبه علمی، مدرك تحصيلي،  سابقه كار)</t>
  </si>
  <si>
    <t>مرتبه دانشگاهی مدیر فعلی گروه</t>
  </si>
  <si>
    <t>آخرین مدرک تحصیلی مدیر فعلی گروه</t>
  </si>
  <si>
    <t>میزان سنوات خدمت مدیر گروه (به سال)</t>
  </si>
  <si>
    <t>5.وجود سازوكاري مشخص در خصوص ارزيابي عملكرد مدير گروه</t>
  </si>
  <si>
    <t xml:space="preserve">1- تا چه اندازه فرآیند نظرسنجی از دانشجویان درباره عملکرد مدیر گروه وجود دارد؟   </t>
  </si>
  <si>
    <t xml:space="preserve">2- تا چه اندازه فرایند بررسی و انعکاس انتقادات دانشجویان نسبت به مدیر گروه وجود دارد؟         </t>
  </si>
  <si>
    <t xml:space="preserve">3- آیا درباره عملکرد مدیر گروه فرایند نظرسنجی از استادان گروه وجود دارد؟   </t>
  </si>
  <si>
    <t xml:space="preserve">4- آیا فرایند بررسی و انعکاس انتقادات استادان به مدیر گروه وجود دارد؟     </t>
  </si>
  <si>
    <t xml:space="preserve">6. ميزان رضايت استادان از مدير گروه </t>
  </si>
  <si>
    <t xml:space="preserve"> رضایت شما از عملکرد مدیر گروه در چه سطحی است؟</t>
  </si>
  <si>
    <t xml:space="preserve"> تا چه اندازه از تعاملات انسانی مدیر گروه  رضایت دارید؟</t>
  </si>
  <si>
    <t xml:space="preserve">7.ميزان رضايت دانشجويان از مدير گروه </t>
  </si>
  <si>
    <t xml:space="preserve"> به چه میزان از عملکرد مدیر گروه فعلی رضایت دارید؟</t>
  </si>
  <si>
    <t>تا چه اندازه از تعاملات انسانی مدیر گروه فعلی رضایت دارید؟</t>
  </si>
  <si>
    <t>8. نقش مدیر گروه در ایجاد بسترهای مناسب برای جلب مشارکت، ایجاد انگیزه و نوآوری در بین استادان و دانشجویان</t>
  </si>
  <si>
    <t xml:space="preserve"> جلب مشارکت استادان در فعالیتهای مختلف آموزشی و پژوهشی توسط مدیر گروه در چه سطحی است؟</t>
  </si>
  <si>
    <t xml:space="preserve"> جلب مشارکت دانشجویان در فعالیتهای مختلف، توسط مدیر گروه در چه سطحی است؟</t>
  </si>
  <si>
    <t xml:space="preserve"> نقش مدیر گروه در بسترسازی برای ارائه نوآوری و ایجاد انگیزه در بین استادان و دانشجویان به چه میزان است؟</t>
  </si>
  <si>
    <t xml:space="preserve">3. روند توسعه گروه </t>
  </si>
  <si>
    <t xml:space="preserve">9. روند توسعه استادان گروه </t>
  </si>
  <si>
    <t>تعداد کارگاه های آموزشی برگزار شده گروه برای استادان در سال تحصیلی گذشته</t>
  </si>
  <si>
    <t xml:space="preserve">تعداد استادان شرکت کننده در کارگاه های آموزشی  گروه در سال تحصیلی گذشته </t>
  </si>
  <si>
    <t>تعداد استادان جدید ملحق شده به گروه در سال تحصیلی جاری</t>
  </si>
  <si>
    <t>تعداد استادان استفاده کننده از فناوری و نرم‌افزارهای کاربردی  در سال تحصیلی گذشته</t>
  </si>
  <si>
    <t>تعداد  کتاب­های چاپ شده استادان گروه در سال تحصیلی گذشته</t>
  </si>
  <si>
    <t>تعداد مقالات علمی پژوهشی چاپ شده در مجلات توسط استادان گروه در سال تحصیلی گذشته</t>
  </si>
  <si>
    <t>تعداد مقالات ارائه شده در همایش ها و کنفرانس­های علمی توسط استادان گروه در  سال تحصیلی گذشته</t>
  </si>
  <si>
    <t xml:space="preserve">تعداد استادان شرکت کننده در سمینارها و همایش های خارجی و داخلی در سال تحصیلی گذشته </t>
  </si>
  <si>
    <t>تعداد فرصت های مطالعاتی داخلی و خارجی ایجاد شده برای استادان گروه در سال تحصیلی گذشته</t>
  </si>
  <si>
    <t xml:space="preserve">10. مشارکت استادان در دوره‌های رشد حرفه‌ای </t>
  </si>
  <si>
    <t>آیا در همایش ها و سمینارهای تخصصی دانشگاه شرکت داشته اید؟</t>
  </si>
  <si>
    <t>آیا در کارگاه های آموزشی تخصصی موضوعی (داخلی، خارجی) شرکت داشته اید؟</t>
  </si>
  <si>
    <t>آیا در کارگاه های روش تدریس مشارکت داشته اید؟</t>
  </si>
  <si>
    <t>آیا در کارگاه روش تحقیق مشارکت داشته اید؟</t>
  </si>
  <si>
    <t>11. وضعیت فیزیکی فضاهای کالبدی گروه</t>
  </si>
  <si>
    <t xml:space="preserve"> آیا کتابخانه گروه یا پردیس، کتاب ها و مجلات تخصصی رشته/ رشته های تخصصی گروه شما را دارا می باشد؟</t>
  </si>
  <si>
    <t>4.برنامه توسعه گروه و ساز و کار ارزیابی فعالیت‌ها</t>
  </si>
  <si>
    <t>12. تدوین برنامه توسعه (کمی و کیفی) نیروی انسانی متخصص مورد نیاز گروه</t>
  </si>
  <si>
    <t>13. تدوین برنامه‌ برای توسعه  فعالیت‌های آموزشی، پژوهشی و فرهنگی گروه در سطوح مختلف</t>
  </si>
  <si>
    <t xml:space="preserve"> 14. نحوه ارزيابي برنامه های و فعاليت هاي ساليانه گروه</t>
  </si>
  <si>
    <t>5. آئین نامه‌ها و مصوبات گروه</t>
  </si>
  <si>
    <t>17. رعایت و پایبندی استادان گروه به آئین‌‌نامه‌ها و ضوابط موجود</t>
  </si>
  <si>
    <t>آیا استادان نسبت به اجرای آئین‌نامه‌ها اهتمام دارند؟</t>
  </si>
  <si>
    <t>6. فعالیت‌های برون گروهی گروه</t>
  </si>
  <si>
    <t>18. تعداد استادان گروه که در فعاليت هاي آموزشي، پژوهشي، اجرائی و عرضه خدمات تخصصي با سایر گروه‌های واحد آموزشی مربوطه‌ یا  سایر واحدهای آموزشی دانشگاه فرهنگیان همکاری داشته‌اند.</t>
  </si>
  <si>
    <t>19. تعداد استادان گروه که در فعاليت هاي آموزشي، پژوهشی، اجرائی و عرضه خدمات تخصصي با سایر سازمان های ذیربط همکاری داشته‌اند.</t>
  </si>
  <si>
    <t>7. منابع مالی مورد استفاده گروه</t>
  </si>
  <si>
    <t>مجموع مبالغ قراردادهای منعقد شده آموزشی گروه و سهمیه اختصاص یافته به آن</t>
  </si>
  <si>
    <t>مجموع مبالغ قراردادهای منعقد شده پژوهشی گروه و سهمیه اختصاص یافته به آن</t>
  </si>
  <si>
    <t>سایر درآمدهای اختصاصی گروه (با ذکر نوع درآمد)</t>
  </si>
  <si>
    <t>8. تشکیلات سازمانی</t>
  </si>
  <si>
    <t>21. نرخ کارکنان غیر هیأت علمی گروه به دانشجو و استاد (به غیر از استادان مدعو)</t>
  </si>
  <si>
    <t>نسبت تعداد کل کارکنان غیر هیأت علمی گروه به تعداد کل دانشجویان گروه</t>
  </si>
  <si>
    <t>نسبت تعداد کل کارکنان غیر هیأت علمی گروه به تعداد کل استادان گروه (به غیر از استادان مدعو)</t>
  </si>
  <si>
    <t>22. نرخ تحصیلات کارکنان غیر هیأت علمی گروه</t>
  </si>
  <si>
    <t>23. نرخ کارکنان غیر هیأت علمی شاغل در بخش خدمات آموزشی</t>
  </si>
  <si>
    <r>
      <t>نسبت کارکنان</t>
    </r>
    <r>
      <rPr>
        <sz val="10"/>
        <color rgb="FF000000"/>
        <rFont val="Times New Roman"/>
        <family val="1"/>
      </rPr>
      <t> </t>
    </r>
    <r>
      <rPr>
        <sz val="10"/>
        <color rgb="FF000000"/>
        <rFont val="B Nazanin"/>
        <charset val="178"/>
      </rPr>
      <t xml:space="preserve"> غیر هیأت علمی گروه شاغل در بخش خدمات آموزشی به کل کارکنان گروه </t>
    </r>
  </si>
  <si>
    <t>عامل( 2) استادان</t>
  </si>
  <si>
    <t>9. ترکیب و توزيع استادان گروه</t>
  </si>
  <si>
    <t>درصد استادان گروه بر اساس میزان سن (به غیر از استادان مدعو)</t>
  </si>
  <si>
    <t>25. نسبت استاد به دانشجو (به تفکیک مقاطع)</t>
  </si>
  <si>
    <t>نسبت استادان گروه (به غیر از اساتید مدعو) به کل دانشجویان پیوسته، ناپیوسته و ارشد گروه</t>
  </si>
  <si>
    <t>26. نسبت استادان تمام وقت گروه به استادان مدعو (پاره وقت) گروه</t>
  </si>
  <si>
    <t>27. نرخ استادان متخصص در هر رشته به دانشجویان</t>
  </si>
  <si>
    <t xml:space="preserve">نسبت تعداد استادان متخصص در هر رشته به تعداد دانشجویان همان رشته تخصصی </t>
  </si>
  <si>
    <t xml:space="preserve">10. فعالیت‌های‌ آموزشی     </t>
  </si>
  <si>
    <t>28. متوسط تعداد واحدهای تدریس شده استادان گروه طی سال گذشته</t>
  </si>
  <si>
    <t>29. متوسط تعداد واحدهای تدریس شده استادان در سال گذشته در سایر گروه هاي آموزشی</t>
  </si>
  <si>
    <t>11. فعالیت‌های‌پژوهشی</t>
  </si>
  <si>
    <r>
      <t>31. سرانه مقالات چاپ شده در مجلات معتبر علمی (داخلی- خارجی)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B Nazanin"/>
        <charset val="178"/>
      </rPr>
      <t xml:space="preserve"> و مقالات ارائه شده در سمینارهای داخلی و خارجی در سال گذشته</t>
    </r>
  </si>
  <si>
    <t>آیا در سال گذشته در سمینارهای داخلی یا خارجی مقاله ای ارائه کرده‌اید</t>
  </si>
  <si>
    <t>32. سرانه تألیف، ترجمه، بررسی و نقد، تصحیح و تجدید چاپ کتاب توسط اعضا در سال گذشته</t>
  </si>
  <si>
    <t xml:space="preserve">آیا در سال گذشته کتاب/ کتاب هایی را نقد، تصحیح یا تجدید چاپ کرده‌اید؟ </t>
  </si>
  <si>
    <t>33. ساخت يا ابداع آثار مرتبط با رشته علمي (براي رشته هاي خاص)</t>
  </si>
  <si>
    <t>34. نسبت تعداد پایان‌نامه به تعداد استادان</t>
  </si>
  <si>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B Nazanin"/>
        <charset val="178"/>
      </rPr>
      <t>آیا در سال گذشته پایان نامه های دانشجویی را راهنمایی کرده اید؟</t>
    </r>
  </si>
  <si>
    <t>تا چه اندازه عناوین پایان‌نامه‌های مقطع کارشناسی ارشد با تخصص استادان گروه تناسب دارد؟</t>
  </si>
  <si>
    <t>36. سرانه فرصت های مطالعاتی</t>
  </si>
  <si>
    <t>37. نرخ همایش‌های علمی برگزار شده با مشارکت استادان</t>
  </si>
  <si>
    <t xml:space="preserve">آیا در سال گذشته در برگزاری همایش ها یا سمینارها مشارکت داشته‌اید؟ </t>
  </si>
  <si>
    <t>38. نرخ عضویت هیأت تحریریه در مجلات علمی- پژوهشی داخلی و خارجی</t>
  </si>
  <si>
    <t xml:space="preserve">آیا در سال گذشته در مجلات داخلی یا خارجی عضو هیأت تحریریه بوده‌اید؟ </t>
  </si>
  <si>
    <t>12. ارتباط استادان‌باهمکاران خارج از دانشگاه و خارج از کشور</t>
  </si>
  <si>
    <t>39. وجود فعالیت‌های پژوهشی مشترک با سایر استادان</t>
  </si>
  <si>
    <t xml:space="preserve">آیا در سال گذشته طرح های پژوهشی مشترک با سایر اعضای گروه اجرا کرده‌اید؟ </t>
  </si>
  <si>
    <t>40. وجود فعالیت‌ پژوهشی مشترک گروه با استادان سایر دانشگاه های کشور</t>
  </si>
  <si>
    <t xml:space="preserve">آیا در سال گذشته طرح های پژوهشی مشترک با استادان خارج از گروه اجرا کرده‌اید ؟ </t>
  </si>
  <si>
    <t>41. وجود فعالیت‌ پژوهشی مشترک با استادان مراکز و سازمان های علمی خارج از کشور</t>
  </si>
  <si>
    <t xml:space="preserve">آیا در سال گذشته طرح های پژوهشی مشترک با استادان خارج از کشور اجرا کرده‌اید ؟ </t>
  </si>
  <si>
    <t>عامل (3)دانشجویان</t>
  </si>
  <si>
    <t>13. پذیرش و پیشرفت تحصیلی دانشجویان</t>
  </si>
  <si>
    <t>42. میانه رتبه کنکور دانشجویان پذیرفته شده درگروه</t>
  </si>
  <si>
    <t xml:space="preserve">رتبه شما در کنکور چند بوده است؟ </t>
  </si>
  <si>
    <t>43. میانه رتبه انتخاب رشته دانشجویان پذیرفته شده در گروه</t>
  </si>
  <si>
    <t xml:space="preserve">رشته فعلی،  انتخاب چندم شما در برگه انتخاب رشته بوده است؟ </t>
  </si>
  <si>
    <t>44. میانگین معدل دانشجویان گروه به تفکیک مقاطع تحصیلی</t>
  </si>
  <si>
    <t>میانگین معدل سال گذشته کل دانشجویان کارشناسی پیوسته گروه</t>
  </si>
  <si>
    <t>میانگین معدل سال گذشته کل دانشجویان کارشناسی ناپیوسته گروه</t>
  </si>
  <si>
    <t>میانگین معدل سال گذشته کل دانشجویان کارشناسی ارشد گروه</t>
  </si>
  <si>
    <t>میانگین معدل کل فارغ التحصیلان گروه به تفکیک رشته</t>
  </si>
  <si>
    <t>14. تعامل ‌دانشجویان‌ با استادان</t>
  </si>
  <si>
    <t>46. میزان‌مشارکت‌ دانشجویان‌ در‌ فعالیت‌های‌ تدریس و تحقیق استادان</t>
  </si>
  <si>
    <t>15. علاقه‌ و آگاهی‌ دانشجویان‌ نسبت به ‌رشته‌ تحصیلی و حرفه معلمی</t>
  </si>
  <si>
    <t>47. آگاهی دانشجویان از ماهیت رشته تحصیلی و حرفه معلمی</t>
  </si>
  <si>
    <t>تا چه حد از ماهیت رشته تحصیلی خود اطلاع دارید؟</t>
  </si>
  <si>
    <t xml:space="preserve"> تا چه حد از ویژگی ها،ابعاد، پیچیدگی ها و انتظارات حرفه معلمی مطلع هستید؟</t>
  </si>
  <si>
    <t xml:space="preserve"> تا چه حد از بازار کار رشته تحصیلی خود خارج از حیطه معلمی مطلع هستید؟</t>
  </si>
  <si>
    <t>48. علاقه دانشجویان به رشته تحصیلی و حرفه معلمی</t>
  </si>
  <si>
    <t xml:space="preserve">تا چه حد به رشته تحصیلی خود علاقه‌مندید؟   </t>
  </si>
  <si>
    <t>49. میزان استفاده استادان از انواع روش های یادگیری و یاددهی (روشهای تدریس)</t>
  </si>
  <si>
    <t>تا چه اندازه از روش‌ سخنرانی استفاده می‌نمایند؟</t>
  </si>
  <si>
    <t>تا چه اندازه از روش‌  کارگاهی استفاده می‌نمایند؟</t>
  </si>
  <si>
    <t>تا چه اندازه از روش‌ پرسش و پاسخ استفاده می‌نمایند؟</t>
  </si>
  <si>
    <t>تا چه اندازه از روش‌ مطالعه موردی استفاده می‌نمایند؟</t>
  </si>
  <si>
    <t>تا چه اندازه از روش‌ ترکیبی استفاده می‌نمایند؟</t>
  </si>
  <si>
    <t>تا چه اندازه از سایر روش ها استفاده می‌نمایند؟</t>
  </si>
  <si>
    <t>50. ميزان رضايت دانشجويان از روش هاي تدريس استادان گروه</t>
  </si>
  <si>
    <t>تا چه حد روش‌های تدریس استادان گروه  با محتوای درسی تناسب دارد؟</t>
  </si>
  <si>
    <t>تا چه حد روش‌های تدریس استادان گروه،  انگیزه یادگیری را در دانشجو تقویت می‌کند؟</t>
  </si>
  <si>
    <t>51. استفاده استادان از طرح درس مناسب</t>
  </si>
  <si>
    <t>تا چه اندازه استادان گروه در ارائه مطالب به اهداف عملکردی (رفتاری) توجه دارند؟</t>
  </si>
  <si>
    <t>تا چه اندازه استادان در ارائه مطالب اطلاعات قبلی دانشجویان را مدنظر قرار می‌دهند؟</t>
  </si>
  <si>
    <t>تا چه اندازه محتوی دروس با نوع درس (نظری، عملی، آزمایشگاهی) و موضوع آن تناسب دارد؟</t>
  </si>
  <si>
    <t>تا چه اندازه فعالیتهای دانشجویان در ارائه درس در نظر گرفته می‌شود؟</t>
  </si>
  <si>
    <t>تا چه اندازه استادان در ارائه درس از مواد و ابزار آموزشی مناسب استفاده می‌کنند؟</t>
  </si>
  <si>
    <t>تا چه اندازه قبل از تدریس، نحوه ارزیابی از آموخته‌ها بوسیله استادان مشخص شده است؟</t>
  </si>
  <si>
    <t>17. استفاده ‌از منابع‌، فن آوری اطلاعات و ارتباطات و  وسایل ‌آموزشی</t>
  </si>
  <si>
    <t>52. ميزان استفاده از فن‌آوری اطلاعات و ارتباطات در تدریس</t>
  </si>
  <si>
    <t>تا چه اندازه منابع یادگیری مورد استفاده به تصویب گروه می رسند؟</t>
  </si>
  <si>
    <t>تا چه اندازه از فن‌آوری اطلاعات و ارتباطات و وسایل آموزشی در تدریس استفاده می‌کنید؟</t>
  </si>
  <si>
    <t>تا چه اندازه در استفاه از فن‌آوری اطلاعات و ارتباطات توسط استادان رضایت دارید؟</t>
  </si>
  <si>
    <t xml:space="preserve">53. ميزان رضایت دانشجویان در استفاده استادان از فن‌آوری اطلاعات و ارتباطات، وسایل آموزشی و منابع مورد استفاده گروه </t>
  </si>
  <si>
    <t>تا چه اندازه در استفاه از فن‌آوری اطلاعات و ارتباطات و وسایل آموزشی توسط استادان رضایت دارید؟</t>
  </si>
  <si>
    <t>تا چه اندازه از منابع درسی مورد استفاده گروه رضایت دارید؟</t>
  </si>
  <si>
    <t>18. ارزشیابی پیشرفت تحصیلی</t>
  </si>
  <si>
    <t>54. میزان استفاده استادان از شیوه‌های متنوع ارزشیابی</t>
  </si>
  <si>
    <t>استادان تا چه اندازه در ابتدای کلاس درس، ارزشیابی تشخیصی به عمل می آورند؟</t>
  </si>
  <si>
    <t>استادان تا چه اندازه آزمون تکوینی یا مستمر از پیشرفت تحصیلی دانشجویان به عمل می آورند؟</t>
  </si>
  <si>
    <t xml:space="preserve">آیا از دانشجویان ارزشیابی پایانی به عمل می آید؟  </t>
  </si>
  <si>
    <t xml:space="preserve">آیا به غیر از آزمون های کتبی، آزمون های عملکردی همچون پوشه کار نیز برای ارزشیابی میزان آموخته های دانشجویان اجرا می شود؟ </t>
  </si>
  <si>
    <t>عامل (5) رشته های تحصیلی و برنامه‌های درسی</t>
  </si>
  <si>
    <t>19. رشته های تحصیلی ‌و اهداف آن</t>
  </si>
  <si>
    <t>55. تناسب رشته‌های تحصیلی با نیازهای جامعه، آموزش و پرورش و تحولات علمی روز</t>
  </si>
  <si>
    <t>تا چه اندازه، رشته‌های تحصیلی گروه متناسب با تحولات علمی روز طراحی شده‌اند؟</t>
  </si>
  <si>
    <t>تا چه اندازه رشته‌های تحصیلی گروه متناسب با نیازهای جامعه طراحی شده‌اند؟</t>
  </si>
  <si>
    <t xml:space="preserve">تا چه اندازه رشته های تحصیلی گروه متناسب با نیازهای آموزش و پرورش طراحی شده اند؟ </t>
  </si>
  <si>
    <t>56. وجود اهداف دقيق و مدون رشته های تحصیلی در گروه</t>
  </si>
  <si>
    <t>تا چه اندازه اهداف رشته های تحصیلی در گروه به صورت دقیق و مدون تدوین شده اند؟</t>
  </si>
  <si>
    <t>57. نسبت تعداد استادان گروه به تعداد رشته های تحصیلی گروه در مقاطع مختلف تحصیلی</t>
  </si>
  <si>
    <r>
      <t>نسبت تعداد استادان گروه در مقطع کارشناسی پیوسته به</t>
    </r>
    <r>
      <rPr>
        <sz val="14"/>
        <color theme="1"/>
        <rFont val="B Nazanin"/>
        <charset val="178"/>
      </rPr>
      <t xml:space="preserve"> </t>
    </r>
    <r>
      <rPr>
        <sz val="11"/>
        <color theme="1"/>
        <rFont val="B Nazanin"/>
        <charset val="178"/>
      </rPr>
      <t>تعداد رشته های گروه آموزشی در همین مقطع</t>
    </r>
  </si>
  <si>
    <t>نسبت تعداد استادان گروه در مقطع کارشناسی ناپیوسته به تعداد رشته های گروه آموزشی در همین مقطع</t>
  </si>
  <si>
    <t>نسبت تعداد استادان گروه در مقطع ارشد به تعداد رشته های گروه آموزشی در همین مقطع</t>
  </si>
  <si>
    <t>20. انعطاف پذیری برنامه‌های درسی رشته های تحصیلی نسبت به نیازهای فرد، جامعه و آموزش و پرورش</t>
  </si>
  <si>
    <t>58. تناسب‌ برنامه‌های‌ درسی ‌با‌ نیازهای‌ فراگیران (ايجاد پايه علمي، مهارتي و نگرشي قابل قبول)، آموزش و پرورش و جامعه ازنظراعضای ‌هیأت‌علمی</t>
  </si>
  <si>
    <t>تا چه اندازه در تدوین برنامه درسی به نیازهای آتی دانشجویان توجه شده است؟</t>
  </si>
  <si>
    <t>تا چه اندازه برنامه‌های درسی دانشگاه فرهنگیان با توجه به نیازهای جامعه طراحی شده است؟</t>
  </si>
  <si>
    <t>تا چه اندازه برنامه‌ی درسی موجود دانشجویان  را برای ورود به آموزش و پرورش آماده می سازد؟</t>
  </si>
  <si>
    <t>تا چه اندازه در برنامه درسی تحولات علمی روز دنیا لحاظ گردیده است؟</t>
  </si>
  <si>
    <t>59. تناسب ‌برنامه ‌درسی با‌ نیازهای ‌فراگیران‌، آموزش و پرورش و‌ جامعه از نظر دانشجویان</t>
  </si>
  <si>
    <t xml:space="preserve"> تا چه اندازه برنامه درسی فعلی به افزایش دانش و اطلاعات شما کمک می‌کند؟</t>
  </si>
  <si>
    <t>تا چه اندازه برنامه درسی فعلی به شما کمک می‌کند تا تحلیل مناسبی از وضعیت رشته تحصیلی خود در جامعه داشته باشید؟</t>
  </si>
  <si>
    <t>تا چه اندازه برنامه درسی با توجه به نیازهای جامعه و تحولات آن طراحی شده است؟</t>
  </si>
  <si>
    <t>تا چه اندازه برنامه درسی با توجه به نیازهای آموزش و پرورش طراحی شده است؟</t>
  </si>
  <si>
    <t>60. تناسب ‌برنامه ‌درسی با‌ نیازهای فرد، آموزش و پرورش و‌ جامعه از نظردانش آموختگان</t>
  </si>
  <si>
    <t xml:space="preserve"> برنامه درسی را که در آن دانش آموخته ‌شده‌ام،  نیازهای فعلی من را در آموزش و پرورش برآورده می‌کند.</t>
  </si>
  <si>
    <t xml:space="preserve"> برنامه درسی انتظارات حرفه‌ای من را برآورده کرده است.</t>
  </si>
  <si>
    <t xml:space="preserve"> برنامه درسی توان حل مسئله حرفه‌ای را در من پرورش داده است.</t>
  </si>
  <si>
    <t xml:space="preserve"> برنامه درسی نیازهای جامعه را مدنظر قرار داده و متناسب با تحولات جامعه بوده است.</t>
  </si>
  <si>
    <t xml:space="preserve"> برنامه درسی نیازهای آموزش و پرورش را مد نظر قرار داده است.</t>
  </si>
  <si>
    <t>61. میزان انعطاف‌پذیری دروس رشته های تحصیلی با نيازهاي فراگيران، آموزش و پرورش و جامعه از نظر استادان</t>
  </si>
  <si>
    <t>تا چه اندازه دروس رشته های تحصیلی متناسب با نیازهای درسی دانشجویان و با توجه به نظرخواهی از آنان بازنگری می شود؟</t>
  </si>
  <si>
    <t>تا چه اندازه دروس رشته های تحصیلی متناسب با نیازهای جامعه و آموزش و پرورش بازنگری می‌شود؟</t>
  </si>
  <si>
    <t>62. تنوع دروس رشته های تحصیلی با نيازهاي فراگيران، آموزش و پرورش و جامعه از نظر دانشجويان</t>
  </si>
  <si>
    <t>به چه میزان تنوع دروس رشته های تحصیلی باعث می‌شود تا آگاهی خود  از رشته‌ تحصیلی و نیازهای جامعه را افزایش دهید؟</t>
  </si>
  <si>
    <t>به چه میزان تنوع دروس رشته های تحصیلی باعث ایجاد علاقه در شما نسبت به آن رشته ها می‌شود؟</t>
  </si>
  <si>
    <t>63. تنوع دروس رشته های تحصیلی با نيازهاي فراگيران، آموزش و پرورش و جامعه از نظر دانش آموختگان</t>
  </si>
  <si>
    <t>دروسی را که قبلاً فرا گرفته‌ام به من کمک می‌کند تا بتوانم فعالیتهای مختلفی را در حرفه ام انجام دهم.</t>
  </si>
  <si>
    <t>دروس ارائه شده باعث کارایی شغلی فعلی من در زمینه‌های مرتبط با رشته شده است.</t>
  </si>
  <si>
    <t>64. میزان تناسب دروس نظری و عملی و آزمایشگاهی (کارگاهی) در برنامه‌های درسی رشته های تحصیلی</t>
  </si>
  <si>
    <t>به چه میزان در رشته تحصیلی شما آنچه که به صورت نظری آموخته می شود، در قالب واحدهای عملی به مرحله اجرا در می‌آید؟</t>
  </si>
  <si>
    <t>به چه میزان بین واحدهای نظری و عملی  ارائه شده در گروه تناسب وجود دارد؟</t>
  </si>
  <si>
    <t>در این رشته تحصیلی واحدهای عملی و کارگاهی از چه میزان اهمیتی برخوردار هستند؟</t>
  </si>
  <si>
    <t xml:space="preserve">65. وجود فعالیتهای فوق برنامه و همسو بودن آنها با برنامه‌های درسی </t>
  </si>
  <si>
    <t>تا چه اندازه زمان لازم در برنامه درسی به منظور شرکت در فعالیتهای فوق برنامه پیش‌بینی شده است؟</t>
  </si>
  <si>
    <t>تا چه اندازه سمينارها و كنفرانس هاي علمي توسط گروه برگزار مي شود؟</t>
  </si>
  <si>
    <t>تا چه اندازه از کارشناسان خبره و صاحبنظران مرتبط جهت سخنرانی دعوت بعمل می‌آید؟</t>
  </si>
  <si>
    <t xml:space="preserve">21. رضایت دانش آموختگان از برنامه‌های آموزشی و درسی </t>
  </si>
  <si>
    <t>66. میزان رضایت دانش آموختگان از کیفیت تدریس استادان گروه</t>
  </si>
  <si>
    <t>تا چه اندازه از کیفیت آموزشی برنامه درسی گروه رضایت داشته اید؟</t>
  </si>
  <si>
    <t>67. میزان رضایت دانش آموختگان از کاربردی بودن برنامه‌های درسی گروه</t>
  </si>
  <si>
    <t>تا چه اندازه از کاربردی بودن برنامه‌های درسی گروه رضایت دارید؟</t>
  </si>
  <si>
    <t>68. میزان رضایت دانش آموختگان از روزآمد بودن برنامه‌های درسی گروه</t>
  </si>
  <si>
    <t>تا چه اندازه از روزآمد بودن برنامه‌های درسی رضایت داشتید؟</t>
  </si>
  <si>
    <t>69. میزان رضایت دانش آموختگان از کفایت برنامه‌های درسی در ایجاد قابلیت‌های لازم در آنان</t>
  </si>
  <si>
    <t>تا چه اندازه از کفایت برنامه‌های درسی در ایجاد قابلیت‌های لازم، رضایت دارید؟</t>
  </si>
  <si>
    <t>70. میزان رضایت دانش آموختگان از امکانات آموزشی (آزمایشگاه، کتابخانه، .......)</t>
  </si>
  <si>
    <t>تا چه اندازه استفاده از امکانات آزمایشگاهی و وسایل آموزشی در بهبود یادگیری شما کمک کرده است؟</t>
  </si>
  <si>
    <t>71. نظر دانش آموختگان درباره محتوای دروس</t>
  </si>
  <si>
    <t>تناسب مطالب نظری و کار عملی به چه میزان است؟</t>
  </si>
  <si>
    <t>تا چه حدی دروس ارائه شده قابل درک  می باشد؟</t>
  </si>
  <si>
    <t>اجرایی و عملی بودن مطالب ارائه شده به چه میزان است؟</t>
  </si>
  <si>
    <t>تناسب مطالب درسی با نیازهای فراگیران و جامعه به چه میزان است؟</t>
  </si>
  <si>
    <t xml:space="preserve">تا چه حد محتوای دروس جدید و  روزآمد می باشد؟ </t>
  </si>
  <si>
    <t>عامل (6)امکانات و تجهیزات آموزشی-  پژوهشی</t>
  </si>
  <si>
    <t>22. فضاهای آموزشی و اداری</t>
  </si>
  <si>
    <t xml:space="preserve">72. سرانه فضاهای آموزشی و سایت کامپیوتری  گروه به ازاء  هر دانشجو </t>
  </si>
  <si>
    <t>نسبت مساحت سایت کامپیوتری گروه به تعداد  کل دانشجویان گروه</t>
  </si>
  <si>
    <t>73. سرانه فضای در اختیار مدیر گروه،  استادان و فضاهای اداری به ازای هر استاد  و هر یک از کارکنان</t>
  </si>
  <si>
    <t>مساحت اتاق مدیر گروه</t>
  </si>
  <si>
    <t>نسبت مجموع مساحت زیربنای دفتر کار استادان گروه به تعداد کل استادان گروه</t>
  </si>
  <si>
    <t>مجموع مساحت زیربنای فضای اداری (کارکنان) گروه به تعداد کل کارکنان گروه</t>
  </si>
  <si>
    <t>74. استفاده بهینه گروه از فضاهای آموزشي و اداری</t>
  </si>
  <si>
    <t xml:space="preserve">تا چه اندازه فضاهای آموزشی گروه، متناسب با نیاز دوره‌ها و رشته‌های تحصیلی گروه تقسیم شده است؟ </t>
  </si>
  <si>
    <t xml:space="preserve">تا چه اندازه امکانات و تجهیزات اداری گروه متناسب با نیازهای آن، فراهم  شده است؟ </t>
  </si>
  <si>
    <t>تا چه اندازه از فضاهای آموزشی و اداری گروه استفاده بهینه به عمل می آید؟</t>
  </si>
  <si>
    <t>23. کتابخانه و سیستم اطلاع رسانی</t>
  </si>
  <si>
    <t>75. تناسب فضاهای کتابخانه و سالن مطالعه گروه  با تعداد دانشجویان گروه</t>
  </si>
  <si>
    <t>نسبت مساحت زیربنای کتابخانه و سالن مطالعه گروه به تعداد کل دانشجویان گروه؛</t>
  </si>
  <si>
    <t>نسبت مساحت زیربنای کتابخانه و سالن مطالعه پردیس به تعداد کل دانشجویان پردیس؛</t>
  </si>
  <si>
    <t>76. تناسب كتب و مجلات علمی داخلی و خارجی موجود در کتابخانه با نیازهای دانشجویان و استادان گروه</t>
  </si>
  <si>
    <t>24. امکانات و خدمات رایانه‌ای</t>
  </si>
  <si>
    <t>77. تناسب امکانات و خدمات رایانه‌ای با نیازهای استادان گروه</t>
  </si>
  <si>
    <t>تعداد رایانه های موجود برای استفاده استادان به تعداد کل استادان گروه</t>
  </si>
  <si>
    <t>78. تناسب امکانات و خدمات رایانه‌ای با نیازهای دانشجو</t>
  </si>
  <si>
    <t>تعداد رایانه های موجود برای دانشجویان حاضر در سایت به  میانگین تعداد دانشجویان حاضر در سایت در هر ساعت آموزشی</t>
  </si>
  <si>
    <t>25. کارگاه‌ها و آزمایشگاه‌ها</t>
  </si>
  <si>
    <t>79. سرانه کارگاه‌ها و آزمایشگاه‌های متناسب با رشته‌های تحصیلی گروه به ازاء هر دانشجوی گروه</t>
  </si>
  <si>
    <t>80. نرخ بازدیدهای علمی</t>
  </si>
  <si>
    <t>نسبت تعداد بازدیدهای علمی به تعداد رشته های تحصیلی در گروه</t>
  </si>
  <si>
    <t>عامل (7)دانش آموختگان</t>
  </si>
  <si>
    <t>26. رضایت آموزش و پرورش از دانش‌ و‌ توانایی‌های ‌دانش‌آموختگان</t>
  </si>
  <si>
    <t>81. رضایت مسئولان بلافصل از سطح دانش و مهارت‌های تخصصی دانش آموختگان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</si>
  <si>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B Nazanin"/>
        <charset val="178"/>
      </rPr>
      <t>تا چه اندازه از سطح دانش و اطلاعات دانش‌آموخته رضایت دارید؟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</si>
  <si>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B Nazanin"/>
        <charset val="178"/>
      </rPr>
      <t>تا چه اندازه از سطح مهارتهای تخصصی دانش‌آموخته رضایت دارید؟</t>
    </r>
  </si>
  <si>
    <t>82. رضایت مسئولان بلافصل  از علاقه به کار، تعهد و وجدان کاری دانش آموختگان</t>
  </si>
  <si>
    <t xml:space="preserve"> تا چه اندازه از میزان علاقه به کار دانش‌آموخته رضایت دارید؟</t>
  </si>
  <si>
    <t>تا چه اندازه از تعهد و وجدان کاری دانش‌آموخته رضایت دارید؟</t>
  </si>
  <si>
    <t>27. آثارعلمی‌دانش‌آموختگان</t>
  </si>
  <si>
    <t>83. متوسط تعداد عناوین‌کتاب‌های منتشره به‌وسیله‌ دانش آموختگان در   سال گذشته</t>
  </si>
  <si>
    <t>نسبت تعداد کتب منتشر شده توسط دانش‌آموختگان گروه در سال گذشته به تعداد کل دانش آموختگان گروه</t>
  </si>
  <si>
    <t>84. تعداد مقالات علمی به چاپ رسیده در مجلات معتبر به وسیله‌دانش‌آموختگان در  ‌سال‌گذشته</t>
  </si>
  <si>
    <t>تعداد مقالات منتشر شده توسط دانش‌آموختگان گروه (در سال گذشته) به تعداد کل دانش‌آموختگان  گروه</t>
  </si>
  <si>
    <t>85. تعداد مقالات ارائه شده در سمینارهای داخلی و خارجی به وسیله دانش‌آموختگان‌در‌‌‌سال‌گذشته</t>
  </si>
  <si>
    <t>تعداد مقالات ارائه شده توسط دانش آموختگان در سمینارهای داخلی و خارجی به تعداد کل دانش آموختگان در سال گذشته</t>
  </si>
  <si>
    <t>28. سرنوشت شغلی دانش آموختگان</t>
  </si>
  <si>
    <t>86. درصد  دانش آموختگان شاغل در آموزش و پرورش در سال گذشته</t>
  </si>
  <si>
    <t>درصد دانش آموختگان شاغل در  آموزش و پرورش</t>
  </si>
  <si>
    <t xml:space="preserve">87. درصد دانش آموختگان شاغل در آموزش و پرورش که شغل آنها با رشته تحصیلی‌شان مرتبط است </t>
  </si>
  <si>
    <t xml:space="preserve">درصد دانش‌آموختگان شاغل در رشته مرتبط (در سال گذشته) </t>
  </si>
  <si>
    <t>88. درصد دانش آموختگان شاغل در رشته‌های غیر مرتبط</t>
  </si>
  <si>
    <t>درصد دانش‌آموختگان شاغل در رشته های غیر مرتبط (در سال گذشته)</t>
  </si>
  <si>
    <t>29. ارتباط دانش آموختگان با گروه بعد از فراغت از تحصیل</t>
  </si>
  <si>
    <t>89. دعوت از فارغ‌التحصیلان  شاغل برای سخنرانی در گروه</t>
  </si>
  <si>
    <t>آیا گروه آموزشی (دانشگاه فرهنگیان) از فارغ‌التحصیلان شاغل برای سخنرانی در گروه دعوت بعمل می‌آورد؟</t>
  </si>
  <si>
    <t>تا چه اندازه گروه با دانش آموختگان در زمینه انجام فعالیت‌های پژوهشی و عرضه خدمات تخصصی کار مشترک انجام می‌دهد؟</t>
  </si>
  <si>
    <t>91. همایش سالانه فارغ‌التحصیلان</t>
  </si>
  <si>
    <t xml:space="preserve">آیا گروه همایش سالانه‌ای برای فارغ‌التحصیلان خود برگزار می‌نماید؟ </t>
  </si>
  <si>
    <t>ردیف / نفر</t>
  </si>
  <si>
    <t>مرتبه دانشگاهی (تعداد)</t>
  </si>
  <si>
    <t>مدرک تحصیلی(تعداد)</t>
  </si>
  <si>
    <t>سوال1</t>
  </si>
  <si>
    <t>سوال 2</t>
  </si>
  <si>
    <t>سوال 3</t>
  </si>
  <si>
    <t>سوال 4</t>
  </si>
  <si>
    <t>سوال 5</t>
  </si>
  <si>
    <t>سوال6</t>
  </si>
  <si>
    <t>سوال 7</t>
  </si>
  <si>
    <t>سوال 8</t>
  </si>
  <si>
    <t>سوال 9</t>
  </si>
  <si>
    <t>سوال 10</t>
  </si>
  <si>
    <t>سوال11</t>
  </si>
  <si>
    <t>سوال12</t>
  </si>
  <si>
    <t>سوال13</t>
  </si>
  <si>
    <t>سوال14</t>
  </si>
  <si>
    <t>سوال15</t>
  </si>
  <si>
    <t>سوال16</t>
  </si>
  <si>
    <t>سوال17</t>
  </si>
  <si>
    <t>سوال18</t>
  </si>
  <si>
    <t>سوال19</t>
  </si>
  <si>
    <t>سوال20</t>
  </si>
  <si>
    <t>سوال21</t>
  </si>
  <si>
    <t>سوال22</t>
  </si>
  <si>
    <t>سوال23</t>
  </si>
  <si>
    <t>سوال24</t>
  </si>
  <si>
    <t>سوال25</t>
  </si>
  <si>
    <t>سوال26</t>
  </si>
  <si>
    <t>سوال27</t>
  </si>
  <si>
    <t>سؤال 28</t>
  </si>
  <si>
    <t>سؤال 29</t>
  </si>
  <si>
    <t>سؤال 30</t>
  </si>
  <si>
    <t>سؤال 31</t>
  </si>
  <si>
    <t>سؤال 32</t>
  </si>
  <si>
    <t>سؤال 33</t>
  </si>
  <si>
    <t>سؤال 34</t>
  </si>
  <si>
    <t>سؤال 35</t>
  </si>
  <si>
    <t>سؤال 36</t>
  </si>
  <si>
    <t>سؤال 37</t>
  </si>
  <si>
    <t>سؤال 38</t>
  </si>
  <si>
    <t>سؤال 39</t>
  </si>
  <si>
    <t>سؤال 40</t>
  </si>
  <si>
    <t>سؤال 41</t>
  </si>
  <si>
    <t>سؤال 42</t>
  </si>
  <si>
    <t>سؤال 43</t>
  </si>
  <si>
    <t>سؤال 44</t>
  </si>
  <si>
    <t>سؤال 45</t>
  </si>
  <si>
    <t>سؤال 46</t>
  </si>
  <si>
    <t>سؤال 47</t>
  </si>
  <si>
    <t>سؤال 48</t>
  </si>
  <si>
    <t>سؤال 49</t>
  </si>
  <si>
    <t>سؤال 50</t>
  </si>
  <si>
    <t>سؤال 51</t>
  </si>
  <si>
    <t>سؤال 52</t>
  </si>
  <si>
    <t>سؤال 53</t>
  </si>
  <si>
    <t>سؤال 54</t>
  </si>
  <si>
    <t>سؤال 55</t>
  </si>
  <si>
    <t>سؤال 56</t>
  </si>
  <si>
    <t>سؤال 57</t>
  </si>
  <si>
    <t>سؤال 58</t>
  </si>
  <si>
    <t>سؤال 59</t>
  </si>
  <si>
    <t>سؤال 60</t>
  </si>
  <si>
    <t>سؤال 61</t>
  </si>
  <si>
    <t>سؤال 62</t>
  </si>
  <si>
    <t>سایر</t>
  </si>
  <si>
    <t>کارشناسی</t>
  </si>
  <si>
    <t>کارشناسی
ارشد</t>
  </si>
  <si>
    <t>روش سخنرانی</t>
  </si>
  <si>
    <t>روش کارگاهی</t>
  </si>
  <si>
    <t>روش پرسش و پاسخ</t>
  </si>
  <si>
    <t>روش مطالعه موردی</t>
  </si>
  <si>
    <t>روش ترکیبی</t>
  </si>
  <si>
    <t>سایر موارد</t>
  </si>
  <si>
    <t>پاسخ</t>
  </si>
  <si>
    <t>مجموع/میانگین</t>
  </si>
  <si>
    <t>پیوسته</t>
  </si>
  <si>
    <t>ناپیوسته</t>
  </si>
  <si>
    <t>ارشد</t>
  </si>
  <si>
    <t>خارج از کشور</t>
  </si>
  <si>
    <t>داخل کشور</t>
  </si>
  <si>
    <t>سمینار داخلی</t>
  </si>
  <si>
    <t>سمینار خارجی</t>
  </si>
  <si>
    <t>کارگاه تخصصی داخلی</t>
  </si>
  <si>
    <t>کارگاه تخصصی خارجی</t>
  </si>
  <si>
    <t>عنوان پایان نامه 
در دانشگاه فرهنگیان</t>
  </si>
  <si>
    <t>عنوان پایان نامه 
در سایر دانشگاهها</t>
  </si>
  <si>
    <t>مجلات داخلی</t>
  </si>
  <si>
    <t>مجلات خارجی</t>
  </si>
  <si>
    <t>تعداد3</t>
  </si>
  <si>
    <t>تعداد2</t>
  </si>
  <si>
    <t>تعداد1</t>
  </si>
  <si>
    <t xml:space="preserve">تعداد 0 </t>
  </si>
  <si>
    <t>مجموع</t>
  </si>
  <si>
    <t>میانگین</t>
  </si>
  <si>
    <t>انحراف</t>
  </si>
  <si>
    <t xml:space="preserve">       زیاد :  3     ،     متوسط : 2      ،      کم :  1   </t>
  </si>
  <si>
    <t>سوال 21</t>
  </si>
  <si>
    <t>سوال 22</t>
  </si>
  <si>
    <t>سوال 24</t>
  </si>
  <si>
    <t>سوال 25</t>
  </si>
  <si>
    <t>سوال 26</t>
  </si>
  <si>
    <t>سوال 28</t>
  </si>
  <si>
    <t>سوال 29</t>
  </si>
  <si>
    <t>سوال 30</t>
  </si>
  <si>
    <t>سوال 31</t>
  </si>
  <si>
    <t>سوال32</t>
  </si>
  <si>
    <t>سوال 33</t>
  </si>
  <si>
    <t>سوال 34</t>
  </si>
  <si>
    <t>سوال 35</t>
  </si>
  <si>
    <t>سوال 36</t>
  </si>
  <si>
    <t>سوال37</t>
  </si>
  <si>
    <t>سوال38</t>
  </si>
  <si>
    <t>سوال39</t>
  </si>
  <si>
    <t>سوال40</t>
  </si>
  <si>
    <t>سوال41</t>
  </si>
  <si>
    <t>سوال42</t>
  </si>
  <si>
    <t>سوال43</t>
  </si>
  <si>
    <t>سوال44</t>
  </si>
  <si>
    <t>سوال45</t>
  </si>
  <si>
    <t xml:space="preserve"> 1- آیا برای مدیر گروه اتاق مجزا در نظر گرفته شده است؟</t>
  </si>
  <si>
    <t>2- آیا برای هر کدام از استادان گروه اتاق مجزا در نظر گرفته شده است؟</t>
  </si>
  <si>
    <t>3- آیا اتاق مدیر گروه با استادان گروه مشترک است؟</t>
  </si>
  <si>
    <t>4-  آیا اتاق همه استادان پردیس و مدیران گروه با هم مشترک است؟</t>
  </si>
  <si>
    <t>5- آیا به طور مجزا، برای گروه شما کلاس های آموزشی اختصاص یافته است؟</t>
  </si>
  <si>
    <t xml:space="preserve"> 6- آیا گروه آموزشی شما کتابخانه تخصصی دارد؟</t>
  </si>
  <si>
    <t>7-  آیا پردیس یا واحد آموزشی شما کتابخانه دارد؟</t>
  </si>
  <si>
    <t>8-  آیا گروه شما آبونمان مجلات خارجی و داخلی مرتبط با رشته های موجود شده است؟</t>
  </si>
  <si>
    <t>9-  آیا سالن مطالعه مخصوص دانشجویان گروه وجود دارد؟ (در صورتی که پاسخ شما منفی است، لطفا سؤال بعدی را پاسخ دهید.)</t>
  </si>
  <si>
    <t>  10  در پردیس/ واحد آموزشی شما سالن مطالعه مخصوص دانشجویان وجود دارد؟</t>
  </si>
  <si>
    <t> 11-  آیا گروه شما کارگاه و یا آزمایشگاه مجزا دارد؟ (در صورتی که پاسخ شما منفی است، سؤال بعدی را پاسخ دهید.)</t>
  </si>
  <si>
    <t>13-  آیا برای استادان گروه، دستگاه کامپیوتر در نظر گرفته شده است؟</t>
  </si>
  <si>
    <t xml:space="preserve"> 12-  آیا پردیس/ مرکز کارگاه یا آزمایشگاه مربوط به رشته های گروه آموزشی شما را دارد؟ </t>
  </si>
  <si>
    <t>14-  آیا به ازای هر دانشجوی استفاده کننده از سایت، یک دستگاه رایانه وجود دارد؟ (در صورتی که پاسخ شما منفی است، نسبت تعداد رایانه به دانشجو را مرقوم فرمایید؟)</t>
  </si>
  <si>
    <t>15-  آیا گروه امکانات و خدمات رایانه ای مورد نیاز را دارا می­باشد؟</t>
  </si>
  <si>
    <t>16-وضعیت کلاس های درس از لحاظ سیستم تهویه</t>
  </si>
  <si>
    <t>17- وضعیت کلاس های درس از لحاظ نور</t>
  </si>
  <si>
    <t>18-وضعیت کلاس های درس از لحاظ سرما/ گرما</t>
  </si>
  <si>
    <t>19-  وضعیت کارگاه ها و آزمایشگاه ها از لحاظ سیستم تهویه</t>
  </si>
  <si>
    <t xml:space="preserve"> 20- وضعیت کارگاه ها و آزمایشگاه ها از لحاظ نور</t>
  </si>
  <si>
    <t xml:space="preserve"> 21- وضعیت کارگاه ها و آزمایشگاه ها از لحاظ سرما/گرما</t>
  </si>
  <si>
    <t>22- وضعیت سایت کامپیوتری از لحاظ سیستم تهویه</t>
  </si>
  <si>
    <t>23- وضعیت سایت کامپیوتری از لحاظ نور</t>
  </si>
  <si>
    <t>24- وضعیت سایت کامپیوتری از لحاظ سرما/گرما</t>
  </si>
  <si>
    <t>1- آیا در گروه فرایند ارزیابی برنامه ها و  فعالیتهای سالانه وجود دارد؟</t>
  </si>
  <si>
    <t>2- آیا طی هر نیمسال تحصیلی فعالیت­های آموزشی گروه ارزیابی می شود؟</t>
  </si>
  <si>
    <t>3- آیا طی هر نیمسال تحصیلی فعالیت­ های پژوهشی گروه ارزیابی می شود؟</t>
  </si>
  <si>
    <r>
      <t>4- آیا طی هر نیمسال تحصیلی فعالیت های اجرایی گروه ارزیابی می شود</t>
    </r>
    <r>
      <rPr>
        <b/>
        <sz val="11"/>
        <color theme="1"/>
        <rFont val="Calibri"/>
        <family val="2"/>
        <scheme val="minor"/>
      </rPr>
      <t>؟</t>
    </r>
  </si>
  <si>
    <t>15- وجود آئین نامه های داخلی گروه</t>
  </si>
  <si>
    <t>1- آیا در گروه آئین نامه های داخلی مدونی در ارتباط با فعالیت های آموزشی وجود دارد؟</t>
  </si>
  <si>
    <t>2- آیا در گروه آئین نامه های داخلی مدونی در ارتباط با فعالیت های پژوهشی  وجود دارد؟</t>
  </si>
  <si>
    <t xml:space="preserve">14- تعداد دانشجویان اخراجی گروه در مقطع کارشناسی ناپیوسته در سال گذشته  </t>
  </si>
  <si>
    <t xml:space="preserve">15- تعداد دانشجویان اخراجی گروه در مقطع کارشناسی ارشد در سال گذشته </t>
  </si>
  <si>
    <t>تا چه حد به حرفه معلمی
 علاقه دارید؟</t>
  </si>
  <si>
    <t>انجام نشده</t>
  </si>
  <si>
    <t>نسبت مساحت آزمایشگاه ها و کارگاه های ویژه گروه به تعداد کل دانشجویان گروه؛ (در صورت فقدان این مورد، نسبت بعدی محاسبه گردد.)</t>
  </si>
  <si>
    <t xml:space="preserve">آیا در سال گذشته
 کتاب/کتاب هایی به چاپ رسانیده‌اید؟ </t>
  </si>
  <si>
    <t>آیا در سال گذشته
 کتاب/ کتاب هایی را ترجمه کرده‌اید؟</t>
  </si>
  <si>
    <t>آیا در  سال گذشته
 در مجلات معتبر داخلی یا خارجی مقاله ای به چاپ رسانده اید؟</t>
  </si>
  <si>
    <t xml:space="preserve">آیا در سال گذشته ابداعات و
 اختراعاتی در حوزه رشته خود داشته اید؟ </t>
  </si>
  <si>
    <t xml:space="preserve">آیا در سال گذشته از  فرصت های
 مطالعاتی (داخل و خارج از کشور) استفاده کرده‌اید؟ </t>
  </si>
  <si>
    <t>تا چه میزان از منابع یادگیری
 به روز جهت تدریس استفاده می شود؟</t>
  </si>
  <si>
    <t xml:space="preserve">آیا در سال گذشته در سایر گروه های واحد آموزشی مربوطه و یا سایر واحدهای آموزشی دانشگاه فرهنگیان تدریس داشته اید؟ </t>
  </si>
  <si>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B Nazanin"/>
        <charset val="178"/>
      </rPr>
      <t>آیا در سال گذشته مشاور پایان نامه های دانشجویی بوده اید؟</t>
    </r>
  </si>
  <si>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B Nazanin"/>
        <charset val="178"/>
      </rPr>
      <t>نسبت مساحت زیربنای آزمایشگاه ها و کارگاه های پردیس به تعداد کل دانشجویان پردیس.</t>
    </r>
  </si>
  <si>
    <t>تحلیل نشانگر</t>
  </si>
  <si>
    <t>امتیاز نشانگر</t>
  </si>
  <si>
    <t>16. اجرای آئین‌نامه‌ها 
و مفاد آن توسط مدیر گروه</t>
  </si>
  <si>
    <t>درصد</t>
  </si>
  <si>
    <t>تعداد شرکت کننده</t>
  </si>
  <si>
    <t>نشانگر 1</t>
  </si>
  <si>
    <t>نشانگر 2</t>
  </si>
  <si>
    <t>نشانگر 3</t>
  </si>
  <si>
    <t>نشانگر 4</t>
  </si>
  <si>
    <t>نشانگر 5</t>
  </si>
  <si>
    <t>نشانگر 6</t>
  </si>
  <si>
    <t>نشانگر 7</t>
  </si>
  <si>
    <t>نشانگر 8</t>
  </si>
  <si>
    <t>نشانگر 9</t>
  </si>
  <si>
    <t>نشانگر 10</t>
  </si>
  <si>
    <t>نشانگر 11</t>
  </si>
  <si>
    <t>نشانگر 12</t>
  </si>
  <si>
    <t>نشانگر 13</t>
  </si>
  <si>
    <t>نشانگر 14</t>
  </si>
  <si>
    <t>نشانگر 15</t>
  </si>
  <si>
    <t>نشانگر 16</t>
  </si>
  <si>
    <t>نشانگر 17</t>
  </si>
  <si>
    <t>نشانگر 18</t>
  </si>
  <si>
    <t>نشانگر 19</t>
  </si>
  <si>
    <t>نشانگر 20</t>
  </si>
  <si>
    <t>نشانگر 21</t>
  </si>
  <si>
    <t>نشانگر 22</t>
  </si>
  <si>
    <t>نشانگر 23</t>
  </si>
  <si>
    <t>نشانگر 24</t>
  </si>
  <si>
    <t>نشانگر 25</t>
  </si>
  <si>
    <t>نشانگر 26</t>
  </si>
  <si>
    <t>نشانگر 27</t>
  </si>
  <si>
    <t>نشانگر 28</t>
  </si>
  <si>
    <t>نشانگر 29</t>
  </si>
  <si>
    <t>نشانگر 30</t>
  </si>
  <si>
    <t>نشانگر 31</t>
  </si>
  <si>
    <t>نشانگر 32</t>
  </si>
  <si>
    <t>نشانگر 33</t>
  </si>
  <si>
    <t>نشانگر 34</t>
  </si>
  <si>
    <t>نشانگر 35</t>
  </si>
  <si>
    <t>نشانگر 36</t>
  </si>
  <si>
    <t>نشانگر 37</t>
  </si>
  <si>
    <t>نشانگر 38</t>
  </si>
  <si>
    <t>نشانگر 39</t>
  </si>
  <si>
    <t>نشانگر 40</t>
  </si>
  <si>
    <t>نشانگر 41</t>
  </si>
  <si>
    <t>نشانگر 42</t>
  </si>
  <si>
    <t>نشانگر 43</t>
  </si>
  <si>
    <t>نشانگر 44</t>
  </si>
  <si>
    <t>نشانگر 45</t>
  </si>
  <si>
    <t>نشانگر 46</t>
  </si>
  <si>
    <t>نشانگر 47</t>
  </si>
  <si>
    <t>نشانگر 48</t>
  </si>
  <si>
    <t>نشانگر 49</t>
  </si>
  <si>
    <t>نشانگر 50</t>
  </si>
  <si>
    <t>نشانگر 51</t>
  </si>
  <si>
    <t>نشانگر 52</t>
  </si>
  <si>
    <t>نشانگر 53</t>
  </si>
  <si>
    <t>نشانگر 54</t>
  </si>
  <si>
    <t>نشانگر 55</t>
  </si>
  <si>
    <t>نشانگر 56</t>
  </si>
  <si>
    <t>نشانگر 57</t>
  </si>
  <si>
    <t>نشانگر 58</t>
  </si>
  <si>
    <t>نشانگر 59</t>
  </si>
  <si>
    <t>نشانگر 60</t>
  </si>
  <si>
    <t>نشانگر 61</t>
  </si>
  <si>
    <t>نشانگر 62</t>
  </si>
  <si>
    <t>نشانگر 63</t>
  </si>
  <si>
    <t>نشانگر 64</t>
  </si>
  <si>
    <t>نشانگر 65</t>
  </si>
  <si>
    <t>نشانگر 66</t>
  </si>
  <si>
    <t>نشانگر 67</t>
  </si>
  <si>
    <t>نشانگر 68</t>
  </si>
  <si>
    <t>نشانگر 69</t>
  </si>
  <si>
    <t>نشانگر 70</t>
  </si>
  <si>
    <t>نشانگر 71</t>
  </si>
  <si>
    <t>نشانگر 72</t>
  </si>
  <si>
    <t>نشانگر 73</t>
  </si>
  <si>
    <t>نشانگر 74</t>
  </si>
  <si>
    <t>نشانگر 75</t>
  </si>
  <si>
    <t>نشانگر 76</t>
  </si>
  <si>
    <t>نشانگر 77</t>
  </si>
  <si>
    <t>نشانگر 78</t>
  </si>
  <si>
    <t>نشانگر 79</t>
  </si>
  <si>
    <t>نشانگر 80</t>
  </si>
  <si>
    <t>نشانگر 81</t>
  </si>
  <si>
    <t>نشانگر 82</t>
  </si>
  <si>
    <t>نشانگر 83</t>
  </si>
  <si>
    <t>نشانگر 84</t>
  </si>
  <si>
    <t>نشانگر 85</t>
  </si>
  <si>
    <t>نشانگر 86</t>
  </si>
  <si>
    <t>نشانگر 87</t>
  </si>
  <si>
    <t>نشانگر 88</t>
  </si>
  <si>
    <t>نشانگر 89</t>
  </si>
  <si>
    <t>نشانگر 90</t>
  </si>
  <si>
    <t>نشانگر 91</t>
  </si>
  <si>
    <t>30- سرانه طرحهای پژوهشی استادان در داخل و خارج از دانشگاهدر سال گذشته</t>
  </si>
  <si>
    <t>آیا در سال گذشته درداخل دانشگاه طرح پژوهشی اجرا کرده اید؟</t>
  </si>
  <si>
    <t>آیا در سال گذشته درخارج دانشگاه طرح پژوهشی اجرا کرده اید؟</t>
  </si>
  <si>
    <t>ملاک 1</t>
  </si>
  <si>
    <t>ملاک 2</t>
  </si>
  <si>
    <t>ملاک 3</t>
  </si>
  <si>
    <t>ملاک 4</t>
  </si>
  <si>
    <t>ملاک 5</t>
  </si>
  <si>
    <t>ملاک 6</t>
  </si>
  <si>
    <t>ملاک 7</t>
  </si>
  <si>
    <t>ملاک 8</t>
  </si>
  <si>
    <t>ملاک 9</t>
  </si>
  <si>
    <t>ملاک 10</t>
  </si>
  <si>
    <t>ملاک 11</t>
  </si>
  <si>
    <t>ملاک 12</t>
  </si>
  <si>
    <t>ملاک 13</t>
  </si>
  <si>
    <t>ملاک 14</t>
  </si>
  <si>
    <t>ملاک 15</t>
  </si>
  <si>
    <t>ملاک 16</t>
  </si>
  <si>
    <t>ملاک 17</t>
  </si>
  <si>
    <t>ملاک 18</t>
  </si>
  <si>
    <t>ملاک 19</t>
  </si>
  <si>
    <t>ملاک 20</t>
  </si>
  <si>
    <t>ملاک 21</t>
  </si>
  <si>
    <t>ملاک 22</t>
  </si>
  <si>
    <t>ملاک 23</t>
  </si>
  <si>
    <t>ملاک 24</t>
  </si>
  <si>
    <t>ملاک 25</t>
  </si>
  <si>
    <t>ملاک 26</t>
  </si>
  <si>
    <t>ملاک 27</t>
  </si>
  <si>
    <t>ملاک 28</t>
  </si>
  <si>
    <t>ملاک 29</t>
  </si>
  <si>
    <t>عامل 1</t>
  </si>
  <si>
    <t>عامل 2</t>
  </si>
  <si>
    <t>عامل 3</t>
  </si>
  <si>
    <t>عامل 4</t>
  </si>
  <si>
    <t>عامل 5</t>
  </si>
  <si>
    <t>عامل 6</t>
  </si>
  <si>
    <t>عامل 7</t>
  </si>
  <si>
    <t>ردیف</t>
  </si>
  <si>
    <t>تحلیل کیفی</t>
  </si>
  <si>
    <t>مقایسه ملاک ها</t>
  </si>
  <si>
    <t>مقایسه عامل ها</t>
  </si>
  <si>
    <t>مقایسه نشانگرها</t>
  </si>
  <si>
    <t>فرمول</t>
  </si>
  <si>
    <t>موضوع</t>
  </si>
  <si>
    <t xml:space="preserve"> وجود اهداف ‌و ‌رسالت هاي مدون در‌ حوزه‌ های آموزشی،‌ پژوهشی و ‌عرضه ‌خدمات‌ تخصصی در گروه</t>
  </si>
  <si>
    <t>تناسب اهداف گروه با نیازهای فرد و نظام تعلیم و تربیت</t>
  </si>
  <si>
    <t xml:space="preserve"> ميزان رضایت دانشجویان در استفاده استادان از فن‌آوری اطلاعات وارتباطات، وسایل آموزشی و منابع مورد استفاده گروه </t>
  </si>
  <si>
    <t>90- انجام فعالیتهای پژوهشی مشترک دانش آموختگان با استادان</t>
  </si>
  <si>
    <t>مطلع بودن استادان و دانشجویان از رسالت ها و اهداف گروه</t>
  </si>
  <si>
    <t>ویژگی‌های فردی مدیر گروه (مرتبه علمی، مدرك تحصيلي،  سابقه كار)</t>
  </si>
  <si>
    <t>وجود سازوكاري مشخص در خصوص ارزيابي عملكرد مدير گروه</t>
  </si>
  <si>
    <t xml:space="preserve"> ميزان رضايت استادان از مدير گروه </t>
  </si>
  <si>
    <t xml:space="preserve">ميزان رضايت دانشجويان از مدير گروه </t>
  </si>
  <si>
    <t xml:space="preserve"> نقش مدیر گروه در ایجاد بسترهای مناسب برای جلب مشارکت، ایجاد انگیزه و نوآوری در بین استادان و دانشجویان</t>
  </si>
  <si>
    <t xml:space="preserve"> روند توسعه استادان گروه </t>
  </si>
  <si>
    <t xml:space="preserve"> مشارکت استادان در دوره‌های رشد حرفه‌ای </t>
  </si>
  <si>
    <t>وضعیت فیزیکی فضاهای کالبدی گروه</t>
  </si>
  <si>
    <t xml:space="preserve"> تدوین برنامه توسعه (کمی و کیفی) نیروی انسانی متخصص مورد نیاز گروه</t>
  </si>
  <si>
    <t xml:space="preserve"> تدوین برنامه‌ برای توسعه  فعالیت‌های آموزشی، پژوهشی و فرهنگی گروه در سطوح مختلف</t>
  </si>
  <si>
    <t xml:space="preserve">  نحوه ارزيابي برنامه های و فعاليت هاي ساليانه گروه</t>
  </si>
  <si>
    <t xml:space="preserve"> وجود آئین نامه های داخلی گروه</t>
  </si>
  <si>
    <t xml:space="preserve"> اجرای آئین‌نامه‌ها و مفاد آن توسط مدیر گروه</t>
  </si>
  <si>
    <t xml:space="preserve"> رعایت و پایبندی استادان گروه به آئین‌‌نامه‌ها و ضوابط موجود</t>
  </si>
  <si>
    <t xml:space="preserve"> تعداد استادان گروه که در فعاليت هاي آموزشي، پژوهشي، اجرائی و عرضه خدمات تخصصي با سایر گروه‌های واحد آموزشی مربوطه‌ یا  سایر واحدهای آموزشی دانشگاه فرهنگیان همکاری داشته‌اند.</t>
  </si>
  <si>
    <t xml:space="preserve"> تعداد استادان گروه که در فعاليت هاي آموزشي، پژوهشی، اجرائی و عرضه خدمات تخصصي با سایر سازمان های ذیربط همکاری داشته‌اند.</t>
  </si>
  <si>
    <t xml:space="preserve"> جذب منابع مالی خارج از دانشگاه توسط گروه (شامل جذب منابع مالي  از طریق انعقاد  قراردادهای آموزشی
 و پژوهشي با دستگاه هاي اجرائي؛  درآمدهای اختصاصی ؛ کمکهای مردمی و امثال آن)</t>
  </si>
  <si>
    <t xml:space="preserve"> نرخ کارکنان غیر هیأت علمی گروه به دانشجو و استاد (به غیر از استادان مدعو)</t>
  </si>
  <si>
    <t xml:space="preserve"> نرخ تحصیلات کارکنان غیر هیأت علمی گروه</t>
  </si>
  <si>
    <t xml:space="preserve"> نرخ کارکنان غیر هیأت علمی شاغل در بخش خدمات آموزشی</t>
  </si>
  <si>
    <t>نرخ استادان گروه از نظر سن, مرتبه علمی و سابقه کار</t>
  </si>
  <si>
    <t xml:space="preserve"> نسبت استاد به دانشجو (به تفکیک مقاطع)</t>
  </si>
  <si>
    <t xml:space="preserve"> نسبت استادان تمام وقت گروه به استادان مدعو (پاره وقت) گروه</t>
  </si>
  <si>
    <t xml:space="preserve"> نرخ استادان متخصص در هر رشته به دانشجویان</t>
  </si>
  <si>
    <t xml:space="preserve"> متوسط تعداد واحدهای تدریس شده استادان گروه طی سال گذشته</t>
  </si>
  <si>
    <t xml:space="preserve"> متوسط تعداد واحدهای تدریس شده استادان در سال گذشته در سایر گروه هاي آموزشی</t>
  </si>
  <si>
    <t xml:space="preserve"> سرانه طرحهای پژوهشی استادان در داخل و خارج از دانشگاهدر سال گذشته</t>
  </si>
  <si>
    <t xml:space="preserve"> سرانه مقالات چاپ شده در مجلات معتبر علمی (داخلی- خارجی)  و مقالات ارائه شده در سمینارهای داخلی و خارجی در سال گذشته</t>
  </si>
  <si>
    <t>سرانه تألیف، ترجمه، بررسی و نقد، تصحیح و تجدید چاپ کتاب توسط اعضا در سال گذشته</t>
  </si>
  <si>
    <t xml:space="preserve"> ساخت يا ابداع آثار مرتبط با رشته علمي (براي رشته هاي خاص)</t>
  </si>
  <si>
    <t xml:space="preserve"> نسبت تعداد پایان‌نامه به تعداد استادان</t>
  </si>
  <si>
    <t xml:space="preserve"> تناسب عناوین پایان‌نامه‌ها با تخصص استادان</t>
  </si>
  <si>
    <t xml:space="preserve"> سرانه فرصت های مطالعاتی</t>
  </si>
  <si>
    <t xml:space="preserve"> نرخ همایش‌های علمی برگزار شده با مشارکت استادان</t>
  </si>
  <si>
    <t xml:space="preserve"> نرخ عضویت هیأت تحریریه در مجلات علمی- پژوهشی داخلی و خارجی</t>
  </si>
  <si>
    <t xml:space="preserve"> وجود فعالیت‌های پژوهشی مشترک با سایر استادان</t>
  </si>
  <si>
    <t xml:space="preserve"> وجود فعالیت‌ پژوهشی مشترک گروه با استادان سایر دانشگاه های کشور</t>
  </si>
  <si>
    <t xml:space="preserve"> وجود فعالیت‌ پژوهشی مشترک با استادان مراکز و سازمان های علمی خارج از کشور</t>
  </si>
  <si>
    <t xml:space="preserve"> میانه رتبه کنکور دانشجویان پذیرفته شده درگروه</t>
  </si>
  <si>
    <t xml:space="preserve"> میانه رتبه انتخاب رشته دانشجویان پذیرفته شده در گروه</t>
  </si>
  <si>
    <t xml:space="preserve"> میانگین معدل دانشجویان گروه به تفکیک مقاطع تحصیلی</t>
  </si>
  <si>
    <t xml:space="preserve"> نسبت دانشجویان مشروطی، انصرافی و اخراجی گروه به کل دانشجویان گروه به تفکیک مقاطع تحصیلی</t>
  </si>
  <si>
    <t xml:space="preserve"> میزان‌مشارکت‌ دانشجویان‌ در‌ فعالیت‌های‌ تدریس و تحقیق استادان</t>
  </si>
  <si>
    <t xml:space="preserve"> آگاهی دانشجویان از ماهیت رشته تحصیلی و حرفه معلمی</t>
  </si>
  <si>
    <t xml:space="preserve"> علاقه دانشجویان به رشته تحصیلی و حرفه معلمی</t>
  </si>
  <si>
    <t xml:space="preserve"> میزان استفاده استادان از انواع روش های یادگیری و یاددهی (روشهای تدریس)</t>
  </si>
  <si>
    <t xml:space="preserve"> ميزان رضايت دانشجويان از روش هاي تدريس استادان گروه</t>
  </si>
  <si>
    <t xml:space="preserve"> استفاده استادان از طرح درس مناسب</t>
  </si>
  <si>
    <t xml:space="preserve"> ميزان استفاده از فن‌آوری اطلاعات و ارتباطات در تدریس</t>
  </si>
  <si>
    <t xml:space="preserve"> میزان استفاده استادان از شیوه‌های متنوع ارزشیابی</t>
  </si>
  <si>
    <t xml:space="preserve"> تناسب رشته‌های تحصیلی با نیازهای جامعه، آموزش و پرورش و تحولات علمی روز</t>
  </si>
  <si>
    <t xml:space="preserve"> وجود اهداف دقيق و مدون رشته های تحصیلی در گروه</t>
  </si>
  <si>
    <t xml:space="preserve"> نسبت تعداد استادان گروه به تعداد رشته های تحصیلی گروه در مقاطع مختلف تحصیلی</t>
  </si>
  <si>
    <t xml:space="preserve"> تناسب‌ برنامه‌های‌ درسی ‌با‌ نیازهای‌ فراگیران (ايجاد پايه علمي، مهارتي و نگرشي قابل قبول)، آموزش و پرورش 
و جامعه ازنظراعضای ‌هیأت‌علمی</t>
  </si>
  <si>
    <t xml:space="preserve"> تناسب ‌برنامه ‌درسی با‌ نیازهای ‌فراگیران‌، آموزش و پرورش و‌ جامعه از نظر دانشجویان</t>
  </si>
  <si>
    <t xml:space="preserve"> تناسب ‌برنامه ‌درسی با‌ نیازهای فرد، آموزش و پرورش و‌ جامعه از نظردانش آموختگان</t>
  </si>
  <si>
    <t xml:space="preserve"> میزان انعطاف‌پذیری دروس رشته های تحصیلی با نيازهاي فراگيران، آموزش و پرورش و جامعه از نظر استادان</t>
  </si>
  <si>
    <t xml:space="preserve"> تنوع دروس رشته های تحصیلی با نيازهاي فراگيران، آموزش و پرورش و جامعه از نظر دانشجويان</t>
  </si>
  <si>
    <t xml:space="preserve"> تنوع دروس رشته های تحصیلی با نيازهاي فراگيران، آموزش و پرورش و جامعه از نظر دانش آموختگان</t>
  </si>
  <si>
    <t xml:space="preserve"> میزان تناسب دروس نظری و عملی و آزمایشگاهی (کارگاهی) در برنامه‌های درسی رشته های تحصیلی</t>
  </si>
  <si>
    <t xml:space="preserve"> وجود فعالیتهای فوق برنامه و همسو بودن آنها با برنامه‌های درسی </t>
  </si>
  <si>
    <t xml:space="preserve"> میزان رضایت دانش آموختگان از کیفیت تدریس استادان گروه</t>
  </si>
  <si>
    <t xml:space="preserve"> میزان رضایت دانش آموختگان از کاربردی بودن برنامه‌های درسی گروه</t>
  </si>
  <si>
    <t xml:space="preserve"> میزان رضایت دانش آموختگان از روزآمد بودن برنامه‌های درسی گروه</t>
  </si>
  <si>
    <t xml:space="preserve"> میزان رضایت دانش آموختگان از کفایت برنامه‌های درسی در ایجاد قابلیت‌های لازم در آنان</t>
  </si>
  <si>
    <t xml:space="preserve"> میزان رضایت دانش آموختگان از امکانات آموزشی (آزمایشگاه، کتابخانه، .......)</t>
  </si>
  <si>
    <t xml:space="preserve"> نظر دانش آموختگان درباره محتوای دروس</t>
  </si>
  <si>
    <t xml:space="preserve"> سرانه فضاهای آموزشی و سایت کامپیوتری  گروه به ازاء  هر دانشجو </t>
  </si>
  <si>
    <t xml:space="preserve"> سرانه فضای در اختیار مدیر گروه،  استادان و فضاهای اداری به ازای هر استاد  و هر یک از کارکنان</t>
  </si>
  <si>
    <t xml:space="preserve"> استفاده بهینه گروه از فضاهای آموزشي و اداری</t>
  </si>
  <si>
    <t xml:space="preserve"> تناسب فضاهای کتابخانه و سالن مطالعه گروه  با تعداد دانشجویان گروه</t>
  </si>
  <si>
    <t xml:space="preserve"> تناسب كتب و مجلات علمی داخلی و خارجی موجود در کتابخانه با نیازهای دانشجویان و استادان گروه</t>
  </si>
  <si>
    <t xml:space="preserve"> تناسب امکانات و خدمات رایانه‌ای با نیازهای استادان گروه</t>
  </si>
  <si>
    <t xml:space="preserve"> تناسب امکانات و خدمات رایانه‌ای با نیازهای دانشجو</t>
  </si>
  <si>
    <t xml:space="preserve"> سرانه کارگاه‌ها و آزمایشگاه‌های متناسب با رشته‌های تحصیلی گروه به ازاء هر دانشجوی گروه</t>
  </si>
  <si>
    <t xml:space="preserve"> نرخ بازدیدهای علمی</t>
  </si>
  <si>
    <t xml:space="preserve"> رضایت مسئولان بلافصل از سطح دانش و مهارت‌های تخصصی دانش آموختگان</t>
  </si>
  <si>
    <t xml:space="preserve"> رضایت مسئولان بلافصل  از علاقه به کار، تعهد و وجدان کاری دانش آموختگان</t>
  </si>
  <si>
    <t xml:space="preserve"> متوسط تعداد عناوین‌کتاب‌های منتشره به‌وسیله‌ دانش آموختگان در   سال گذشته</t>
  </si>
  <si>
    <t xml:space="preserve"> تعداد مقالات علمی به چاپ رسیده در مجلات معتبر به وسیله‌دانش‌آموختگان در  ‌سال‌گذشته</t>
  </si>
  <si>
    <t xml:space="preserve"> تعداد مقالات ارائه شده در سمینارهای داخلی و خارجی به وسیله دانش‌آموختگان‌در‌‌‌سال‌گذشته</t>
  </si>
  <si>
    <t xml:space="preserve"> درصد  دانش آموختگان شاغل در آموزش و پرورش در سال گذشته</t>
  </si>
  <si>
    <t xml:space="preserve"> درصد دانش آموختگان شاغل در آموزش و پرورش که شغل آنها با رشته تحصیلی‌شان مرتبط است </t>
  </si>
  <si>
    <t xml:space="preserve"> درصد دانش آموختگان شاغل در رشته‌های غیر مرتبط</t>
  </si>
  <si>
    <t xml:space="preserve"> دعوت از فارغ‌التحصیلان  شاغل برای سخنرانی در گروه</t>
  </si>
  <si>
    <t xml:space="preserve"> انجام فعالیتهای پژوهشی مشترک دانش آموختگان با استادان</t>
  </si>
  <si>
    <t xml:space="preserve"> همایش سالانه فارغ‌التحصیلان</t>
  </si>
  <si>
    <t>الگوها و روشهای تدریس</t>
  </si>
  <si>
    <t>تحلیل کمی (بر اساس حرکت دامنه ای 1 تا 3)</t>
  </si>
  <si>
    <t>اهداف، جایگاه سازمانی، مدیریت و تشکیلات</t>
  </si>
  <si>
    <t>استادان</t>
  </si>
  <si>
    <t>دانشجویان</t>
  </si>
  <si>
    <t>راهبردهای یاددهی - یادگیری</t>
  </si>
  <si>
    <t>راهبردهای
 یاددهی - یادگیری</t>
  </si>
  <si>
    <t>رشته های تحصیلی و برنامه‌های درسی</t>
  </si>
  <si>
    <t>امکانات و تجهیزات آموزشی-  پژوهشی</t>
  </si>
  <si>
    <t>دانش آموختگان</t>
  </si>
  <si>
    <t xml:space="preserve">روند توسعه گروه </t>
  </si>
  <si>
    <t>برنامه توسعه گروه و ساز و کار ارزیابی فعالیت‌ها</t>
  </si>
  <si>
    <t xml:space="preserve"> آئین نامه‌ها و مصوبات گروه</t>
  </si>
  <si>
    <t xml:space="preserve"> فعالیت‌های برون گروهی گروه</t>
  </si>
  <si>
    <t xml:space="preserve"> منابع مالی مورد استفاده گروه</t>
  </si>
  <si>
    <t xml:space="preserve"> تشکیلات سازمانی</t>
  </si>
  <si>
    <t xml:space="preserve"> ترکیب و توزيع استادان گروه</t>
  </si>
  <si>
    <t xml:space="preserve"> فعالیت‌های‌ آموزشی     </t>
  </si>
  <si>
    <t xml:space="preserve"> فعالیت‌های‌پژوهشی</t>
  </si>
  <si>
    <t xml:space="preserve"> ارتباط استادان‌باهمکاران خارج از دانشگاه و خارج از کشور</t>
  </si>
  <si>
    <t xml:space="preserve"> پذیرش و پیشرفت تحصیلی دانشجویان</t>
  </si>
  <si>
    <t xml:space="preserve"> تعامل ‌دانشجویان‌ با استادان</t>
  </si>
  <si>
    <t>علاقه‌ و آگاهی‌ دانشجویان‌ نسبت به ‌رشته‌ تحصیلی و حرفه معلمی</t>
  </si>
  <si>
    <t xml:space="preserve"> استفاده ‌از منابع‌، فن آوری اطلاعات و ارتباطات و  وسایل ‌آموزشی</t>
  </si>
  <si>
    <t xml:space="preserve"> ارزشیابی پیشرفت تحصیلی</t>
  </si>
  <si>
    <t xml:space="preserve"> رشته های تحصیلی ‌و اهداف آن</t>
  </si>
  <si>
    <t xml:space="preserve"> انعطاف پذیری برنامه‌های درسی رشته های تحصیلی نسبت 
به نیازهای فرد، جامعه و آموزش و پرورش</t>
  </si>
  <si>
    <t xml:space="preserve"> رضایت دانش آموختگان از برنامه‌های آموزشی و درسی </t>
  </si>
  <si>
    <t xml:space="preserve"> فضاهای آموزشی و اداری</t>
  </si>
  <si>
    <t xml:space="preserve"> کتابخانه و سیستم اطلاع رسانی</t>
  </si>
  <si>
    <t xml:space="preserve"> امکانات و خدمات رایانه‌ای</t>
  </si>
  <si>
    <t>کارگاه‌ها و آزمایشگاه‌ها</t>
  </si>
  <si>
    <t xml:space="preserve"> رضایت آموزش و پرورش از دانش‌ و‌ توانایی‌های ‌دانش‌آموختگان</t>
  </si>
  <si>
    <t xml:space="preserve"> آثارعلمی‌دانش‌آموختگان</t>
  </si>
  <si>
    <t>سرنوشت شغلی دانش آموختگان</t>
  </si>
  <si>
    <t xml:space="preserve"> ارتباط دانش آموختگان با گروه بعد از فراغت از تحصیل</t>
  </si>
  <si>
    <t>وضعیت تدوین برنامه توسعه (کمی و کیفی) نیروی انسانی متخصص مورد نیاز گروه</t>
  </si>
  <si>
    <t>وضعیت تدوین برنامه‌ برای توسعه  فعالیت‌های آموزشی، پژوهشی و فرهنگی گروه در سطوح مختلف</t>
  </si>
  <si>
    <t>نرخ تحصیلات کارکنان غیر هیئت علمی گروه</t>
  </si>
  <si>
    <t>نسبت استادان تمام وقت
 گروه به استادان مدعو</t>
  </si>
  <si>
    <t>در سال گذشته چند واحد تدریس
 موظف در گروه داشته اید؟</t>
  </si>
  <si>
    <t>35. تناسب عناوین پایان‌نامه‌ها
 با تخصص استادان</t>
  </si>
  <si>
    <r>
      <rPr>
        <sz val="7"/>
        <color theme="1"/>
        <rFont val="2  Nazanin"/>
        <charset val="178"/>
      </rPr>
      <t xml:space="preserve"> </t>
    </r>
    <r>
      <rPr>
        <sz val="11"/>
        <color theme="1"/>
        <rFont val="2  Nazanin"/>
        <charset val="178"/>
      </rPr>
      <t>نسبت مساحت زیربنای فضای آموزشی گروه (کلاس درس) به تعداد کل دانشجویان گروه</t>
    </r>
  </si>
  <si>
    <t xml:space="preserve"> اهداف گروه</t>
  </si>
  <si>
    <t>مدیریت گروه</t>
  </si>
  <si>
    <t>1- آیا در گروه اهداف و  رسالتهای مدونی در حوزه آموزشی وجود دارد؟</t>
  </si>
  <si>
    <t>2- آیا در گروه اهداف و رسالتهای مدونی در حوزه پژوهشی وجود دارد؟</t>
  </si>
  <si>
    <t xml:space="preserve">3-  آیا در گروه اهداف و رسالتهای مدونی در حوزه خدمات تخصصی وجود دارد؟ </t>
  </si>
  <si>
    <t>1-  تا چه اندازه اهداف گروه با نیازهای فردی و انتظارات دانشجویان در این رشته تناسب دارد؟</t>
  </si>
  <si>
    <t>2-  تا چه اندازه اهداف گروه با نیازهای نظام تعلیم و تربیت در این رشته تناسب دارد؟</t>
  </si>
  <si>
    <t>1- آیا مدیر گروه نسبت به اجرای
 آئین‌نامه‌ها اهتمام دارد؟</t>
  </si>
  <si>
    <t>2- تا چه اندازه مدیر گروه نسبت به
 اجرای آئین‌نامه ها اهتمام دارد؟</t>
  </si>
  <si>
    <t>1-  آیا در سال گذشته در سایر گروه های واحد آموزشی مربوطه یا سایر واحدهای آموزشی دانشگاه فرهنگیان تدریس داشته اید؟</t>
  </si>
  <si>
    <t xml:space="preserve">2- آ یا در سال گذشته در اجرای طرح های پژوهشی با سایر گروه های واحد آموزشی مربوطه یا سایر واحدهای آموزشی دانشگاه فرهنگیان همکاری داشته‌اید؟    </t>
  </si>
  <si>
    <t>3- آیا در سال گذشته در خدمات مشاوره‌ای (شرکت در جلسات) با سایر گروه های واحد آموزشی مربوطه یا سایر واحدهای آموزشی دانشگاه فرهنگیان همکاری داشته‌اید؟</t>
  </si>
  <si>
    <t>4- آیا در سال گذشته در فعالیت های اجرائی با سایر گروه های واحد آموزشی مربوطه یا سایر واحدهای آموزشی دانشگاه فرهنگیان همکاری داشته‌اید؟</t>
  </si>
  <si>
    <t xml:space="preserve">1- آیا در  سال گذشته در واحدهای آموزشی سایر سازمانهای ذیربط تدریس داشته‌اید؟    </t>
  </si>
  <si>
    <t xml:space="preserve">2- آیا در سال گذشته در اجرای طرح های پژوهشی با سایر سازمانهای ذیربط همکاری داشته‌اید؟  </t>
  </si>
  <si>
    <t xml:space="preserve">3- آیا در سال گذشته در انجام خدمات مشاوره‌ای (شرکت در جلسات) با سایر سازمانهای ذیربط همکاری داشته‌اید؟  </t>
  </si>
  <si>
    <t>4- آیا در سال گذشته در فعالیتهای اجرائی با سایر سازمانهای ذیربط همکاری داشته‌اید؟</t>
  </si>
  <si>
    <t xml:space="preserve">20. جذب منابع مالی خارج از دانشگاه توسط گروه (شامل جذب منابع مالي  از طریق انعقاد  قراردادهای آموزشی و پژوهشي با دستگاه هاي اجرائي؛  درآمدهای اختصاصی ؛ کمکهای مردمی و امثال آن)
</t>
  </si>
  <si>
    <t>سرانه  فضاهای اداری  ویژه گروه به ازاء هر یک از کارکنان گروه:</t>
  </si>
  <si>
    <t>تحلیل پرسش</t>
  </si>
  <si>
    <t>45- نسبت دانشجویان مشروط،انصرافی و اخراجی گروه به کل دانشجویان گروه به تفکیک مقاطع تحصیلی</t>
  </si>
  <si>
    <t>نسبت تعداد دانشجویان مشارکت کننده در کار دانشجویی مقطع کارشناسی پیوسته گروه به کل دانشجویان گروه در آن مقطع</t>
  </si>
  <si>
    <t>نسبت تعداد دانشجویان مشارکت کننده در کار دانشجویی مقطع کارشناسی ناپیوسته گروه به دانشجویان گروه در آن مقطع</t>
  </si>
  <si>
    <t>نسبت تعداد دانشجویان مشارکت کننده در تحقیقات و پژوهش مقطع کارشناسی پیوسته گروه به کل دانشجویان گروه در آن مقطع</t>
  </si>
  <si>
    <t>نسبت تعداد دانشجویان مشارکت کننده در تحقیقات و پژوهش  مقطع کارشناسی ناپیوسته گروه به دانشجویان گروه در آن مقطع</t>
  </si>
  <si>
    <t>نسبت تعداد دانشجویان مشارکت کننده در کار دانشجویی  مقطع کارشناسی ارشد گروه به دانشجویان گروه در آن مقطع</t>
  </si>
  <si>
    <t>نسبت تعداد دانشجویان مشارکت کننده در تحقیقات و پژوهش مقطع کارشناسی ارشد گروه به دانشجویان گروه در آن مقطع</t>
  </si>
  <si>
    <t>نسبت دانشجویان کارشناسی پیوسته مشارکت کننده در کار دانشجویی گروه نسبت به کل دانشجویان همین مقطع در گروه:</t>
  </si>
  <si>
    <t>نسبت دانشجویان کارشناسی ناپیوسته مشارکت کننده در کار دانشجویی گروه نسبت به کل دانشجویان همین مقطع در گروه:</t>
  </si>
  <si>
    <t>نسبت  دانشجویان کارشناسی پیوسته مشارکت کننده در تحقیقات و پژوهش های گروه نسبت به کل دانشجویان همین مقطع در گروه:</t>
  </si>
  <si>
    <t>نسبت دانشجویان کارشناسی ناپیوسته مشارکت کننده در تحقیقات و پژوهش های گروه نسبت به کل دانشجویان همین مقطع در گروه:</t>
  </si>
  <si>
    <t>نسبت دانشجویان کارشناسی ارشد مشارکت کننده در تحقیقات و پژوهش های گروه نسبت به کل دانشجویان همین مقطع در گروه:</t>
  </si>
  <si>
    <t>با توجه به شرایط متغیر هر درس، تحلیل این سوال، بایستی در گروه انجام شود</t>
  </si>
  <si>
    <t>1- نسبت  کتاب های علمی و  تخصصی داخلی و خارجی موجود در کتابخانه مربوط به رشته های تحصیلی گروه به کل دانشجویان گروه؛</t>
  </si>
  <si>
    <t>2- نسبت کتاب های علمی و  تخصصی داخلی و خارجی موجود در کتابخانه مربوط به رشته های تحصیلی گروه به کل استادان گروه؛</t>
  </si>
  <si>
    <t>3- نسبت مجلات علمی و  تخصصی داخلی و خارجی موجود در کتابخانه مربوط به رشته های تحصیلی گروه به کل دانشجویان گروه؛</t>
  </si>
  <si>
    <t>4- نسبت مجلات علمی و  تخصصی داخلی و خارجی موجود در کتابخانه مربوط به رشته های تحصیلی گروه به کل استادان گروه؛</t>
  </si>
  <si>
    <t>5- نسبت تعداد آبونمان مجلات علمی و  تخصصی داخلی و خارجی موجود در کتابخانه مربوط به رشته های تحصیلی گروه به کل رشته های تحصیلی گروه؛</t>
  </si>
  <si>
    <t>امتیاز کمی پرسش</t>
  </si>
  <si>
    <t>امتیاز
پرسش</t>
  </si>
  <si>
    <t>تحلیل کمی</t>
  </si>
  <si>
    <t>میانگین
 نشانگرها</t>
  </si>
  <si>
    <t>میانگین
 ملاک ها</t>
  </si>
  <si>
    <t>عامل (1)اهداف، جایگاه سازمانی، مدیریت و تشکیلات</t>
  </si>
  <si>
    <t>*</t>
  </si>
  <si>
    <t>شجاع عربان/ فضل اله فولادی پور</t>
  </si>
  <si>
    <t>تاریخ اسلام/روانشناسی تربیتی</t>
  </si>
  <si>
    <t>ج</t>
  </si>
  <si>
    <t>24. نرخ استادان گروه از نظر سن ، مرتبه علمی و سابقه کار</t>
  </si>
  <si>
    <t>نسبت استادان رشته 1 .......</t>
  </si>
  <si>
    <t xml:space="preserve">1- درصد دانشجویان مشروطی گروه در مقطع کارشناسی پیوسته در سال گذشته </t>
  </si>
  <si>
    <t xml:space="preserve">2- درصد دانشجویان مشروطی گروه در مقطع کارشناسی ناپیوسته در سال گذشته  </t>
  </si>
  <si>
    <t xml:space="preserve">9- درصد دانشجویان مشروطی گروه در مقطع کارشناسی ارشد در سال گذشته  </t>
  </si>
  <si>
    <t xml:space="preserve">10- درصد دانشجویان انصرافی گروه در مقطع کارشناسی پیوسته در سال گذشته </t>
  </si>
  <si>
    <t xml:space="preserve">11- درصد دانشجویان انصرافی گروه در مقطع کارشناسی ناپیوسته در سال گذشته  </t>
  </si>
  <si>
    <t xml:space="preserve">12- درصد دانشجویان انصرافی گروه در مقطع کارشناسی ارشد در سال گذشته  </t>
  </si>
  <si>
    <t xml:space="preserve">13- درصد دانشجویان اخراجی گروه در مقطع کارشناسی پیوسته در سال گذشته </t>
  </si>
  <si>
    <t>پرسشنامه مدیران گروه های آموزشی و اطلاعات پردیس ها و مراکز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</si>
</sst>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4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rgb="FFFF0000"/>
      <name val="B Nazanin"/>
      <charset val="178"/>
    </font>
    <font>
      <u/>
      <sz val="10"/>
      <color theme="10"/>
      <name val="B Nazanin"/>
      <charset val="178"/>
    </font>
    <font>
      <u/>
      <sz val="10"/>
      <color theme="1"/>
      <name val="B Nazanin"/>
      <charset val="178"/>
    </font>
    <font>
      <b/>
      <sz val="10"/>
      <color rgb="FFFF0000"/>
      <name val="B Nazanin"/>
      <charset val="178"/>
    </font>
    <font>
      <b/>
      <sz val="14"/>
      <color theme="1"/>
      <name val="B Titr"/>
      <charset val="178"/>
    </font>
    <font>
      <sz val="14"/>
      <color theme="1"/>
      <name val="B Nazanin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sz val="11"/>
      <color theme="1"/>
      <name val="B Nazanin"/>
      <charset val="178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B Nazanin"/>
      <charset val="178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i/>
      <sz val="12"/>
      <color theme="1"/>
      <name val="B Nazanin"/>
      <charset val="178"/>
    </font>
    <font>
      <b/>
      <sz val="11"/>
      <color theme="1"/>
      <name val="B Nazanin"/>
      <charset val="178"/>
    </font>
    <font>
      <sz val="11"/>
      <color theme="1"/>
      <name val="Calibri"/>
      <family val="2"/>
    </font>
    <font>
      <b/>
      <sz val="8"/>
      <color theme="1"/>
      <name val="B Nazanin"/>
      <charset val="178"/>
    </font>
    <font>
      <b/>
      <sz val="12"/>
      <color rgb="FF0070C0"/>
      <name val="B Nazanin"/>
      <charset val="178"/>
    </font>
    <font>
      <b/>
      <sz val="12"/>
      <color rgb="FFFF0000"/>
      <name val="B Nazanin"/>
      <charset val="178"/>
    </font>
    <font>
      <b/>
      <sz val="12"/>
      <color rgb="FFC00000"/>
      <name val="B Nazanin"/>
      <charset val="178"/>
    </font>
    <font>
      <b/>
      <sz val="12"/>
      <color rgb="FF7030A0"/>
      <name val="B Nazanin"/>
      <charset val="178"/>
    </font>
    <font>
      <b/>
      <sz val="12"/>
      <color rgb="FF002060"/>
      <name val="B Nazanin"/>
      <charset val="178"/>
    </font>
    <font>
      <sz val="8"/>
      <color theme="1"/>
      <name val="B Nazanin Outline"/>
      <charset val="178"/>
    </font>
    <font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2  Nazanin"/>
      <charset val="178"/>
    </font>
    <font>
      <sz val="7"/>
      <color theme="1"/>
      <name val="2  Nazanin"/>
      <charset val="178"/>
    </font>
    <font>
      <b/>
      <sz val="12"/>
      <color theme="1"/>
      <name val="2  Nazanin"/>
      <charset val="178"/>
    </font>
    <font>
      <b/>
      <sz val="8"/>
      <color rgb="FFFF0000"/>
      <name val="B Nazanin"/>
      <charset val="178"/>
    </font>
    <font>
      <sz val="8"/>
      <color theme="1"/>
      <name val="B Nazanin"/>
      <charset val="178"/>
    </font>
  </fonts>
  <fills count="2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 tint="-0.14993743705557422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</fills>
  <borders count="5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9">
    <xf numFmtId="0" fontId="0" fillId="0" borderId="0" xfId="0"/>
    <xf numFmtId="0" fontId="5" fillId="12" borderId="1" xfId="0" applyFont="1" applyFill="1" applyBorder="1" applyAlignment="1">
      <alignment horizontal="center" vertical="center" wrapText="1" readingOrder="2"/>
    </xf>
    <xf numFmtId="0" fontId="5" fillId="14" borderId="1" xfId="0" applyFont="1" applyFill="1" applyBorder="1" applyAlignment="1">
      <alignment vertical="center" wrapText="1" readingOrder="2"/>
    </xf>
    <xf numFmtId="0" fontId="5" fillId="2" borderId="2" xfId="0" applyFont="1" applyFill="1" applyBorder="1" applyAlignment="1">
      <alignment horizontal="center" vertical="center" wrapText="1" readingOrder="2"/>
    </xf>
    <xf numFmtId="0" fontId="5" fillId="2" borderId="1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textRotation="180" wrapText="1" readingOrder="2"/>
    </xf>
    <xf numFmtId="0" fontId="5" fillId="4" borderId="1" xfId="0" applyFont="1" applyFill="1" applyBorder="1" applyAlignment="1">
      <alignment vertical="center" wrapText="1" readingOrder="2"/>
    </xf>
    <xf numFmtId="0" fontId="5" fillId="4" borderId="1" xfId="0" applyFont="1" applyFill="1" applyBorder="1" applyAlignment="1">
      <alignment horizontal="center" vertical="center" wrapText="1" readingOrder="2"/>
    </xf>
    <xf numFmtId="0" fontId="5" fillId="5" borderId="1" xfId="0" applyFont="1" applyFill="1" applyBorder="1" applyAlignment="1">
      <alignment vertical="center" wrapText="1" readingOrder="2"/>
    </xf>
    <xf numFmtId="0" fontId="5" fillId="5" borderId="1" xfId="0" applyFont="1" applyFill="1" applyBorder="1" applyAlignment="1">
      <alignment horizontal="center" vertical="center" wrapText="1" readingOrder="2"/>
    </xf>
    <xf numFmtId="0" fontId="5" fillId="3" borderId="1" xfId="0" applyFont="1" applyFill="1" applyBorder="1" applyAlignment="1">
      <alignment vertical="center" wrapText="1" readingOrder="2"/>
    </xf>
    <xf numFmtId="0" fontId="5" fillId="3" borderId="1" xfId="0" applyFont="1" applyFill="1" applyBorder="1" applyAlignment="1">
      <alignment horizontal="center" vertical="center" wrapText="1" readingOrder="2"/>
    </xf>
    <xf numFmtId="0" fontId="5" fillId="3" borderId="0" xfId="0" applyFont="1" applyFill="1" applyAlignment="1">
      <alignment vertical="center" wrapText="1" readingOrder="2"/>
    </xf>
    <xf numFmtId="0" fontId="5" fillId="6" borderId="1" xfId="0" applyFont="1" applyFill="1" applyBorder="1" applyAlignment="1">
      <alignment vertical="center" wrapText="1" readingOrder="2"/>
    </xf>
    <xf numFmtId="0" fontId="5" fillId="12" borderId="1" xfId="0" applyFont="1" applyFill="1" applyBorder="1" applyAlignment="1">
      <alignment vertical="center" wrapText="1" readingOrder="2"/>
    </xf>
    <xf numFmtId="0" fontId="5" fillId="11" borderId="1" xfId="0" applyFont="1" applyFill="1" applyBorder="1" applyAlignment="1">
      <alignment vertical="center" wrapText="1" readingOrder="2"/>
    </xf>
    <xf numFmtId="0" fontId="5" fillId="9" borderId="1" xfId="0" applyFont="1" applyFill="1" applyBorder="1" applyAlignment="1">
      <alignment vertical="center" wrapText="1" readingOrder="2"/>
    </xf>
    <xf numFmtId="0" fontId="5" fillId="14" borderId="2" xfId="0" applyFont="1" applyFill="1" applyBorder="1" applyAlignment="1">
      <alignment vertical="center" wrapText="1" readingOrder="2"/>
    </xf>
    <xf numFmtId="0" fontId="5" fillId="8" borderId="1" xfId="0" applyFont="1" applyFill="1" applyBorder="1" applyAlignment="1">
      <alignment vertical="center" wrapText="1" readingOrder="2"/>
    </xf>
    <xf numFmtId="0" fontId="5" fillId="10" borderId="1" xfId="0" applyFont="1" applyFill="1" applyBorder="1" applyAlignment="1">
      <alignment vertical="center" wrapText="1" readingOrder="2"/>
    </xf>
    <xf numFmtId="0" fontId="5" fillId="7" borderId="1" xfId="0" applyFont="1" applyFill="1" applyBorder="1" applyAlignment="1">
      <alignment horizontal="center" vertical="center" wrapText="1" readingOrder="2"/>
    </xf>
    <xf numFmtId="0" fontId="5" fillId="7" borderId="1" xfId="0" applyFont="1" applyFill="1" applyBorder="1" applyAlignment="1">
      <alignment vertical="center" wrapText="1" readingOrder="2"/>
    </xf>
    <xf numFmtId="0" fontId="4" fillId="7" borderId="1" xfId="0" applyFont="1" applyFill="1" applyBorder="1" applyAlignment="1">
      <alignment horizontal="center" vertical="center" wrapText="1" readingOrder="2"/>
    </xf>
    <xf numFmtId="0" fontId="5" fillId="13" borderId="1" xfId="0" applyFont="1" applyFill="1" applyBorder="1" applyAlignment="1">
      <alignment vertical="center" wrapText="1" readingOrder="2"/>
    </xf>
    <xf numFmtId="0" fontId="4" fillId="0" borderId="0" xfId="0" applyFont="1" applyAlignment="1">
      <alignment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5" fillId="7" borderId="1" xfId="0" applyFont="1" applyFill="1" applyBorder="1" applyAlignment="1">
      <alignment horizontal="right" vertical="center" wrapText="1" readingOrder="2"/>
    </xf>
    <xf numFmtId="0" fontId="4" fillId="6" borderId="1" xfId="0" applyFont="1" applyFill="1" applyBorder="1" applyAlignment="1">
      <alignment horizontal="center" vertical="center" wrapText="1" readingOrder="2"/>
    </xf>
    <xf numFmtId="0" fontId="4" fillId="0" borderId="0" xfId="0" applyFont="1" applyFill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wrapText="1" readingOrder="2"/>
    </xf>
    <xf numFmtId="2" fontId="6" fillId="0" borderId="0" xfId="0" applyNumberFormat="1" applyFont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 readingOrder="2"/>
    </xf>
    <xf numFmtId="0" fontId="5" fillId="11" borderId="2" xfId="0" applyFont="1" applyFill="1" applyBorder="1" applyAlignment="1">
      <alignment vertical="center" wrapText="1" readingOrder="2"/>
    </xf>
    <xf numFmtId="0" fontId="4" fillId="9" borderId="1" xfId="0" applyFont="1" applyFill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4" fillId="5" borderId="1" xfId="0" applyFont="1" applyFill="1" applyBorder="1" applyAlignment="1">
      <alignment horizontal="center" vertical="center" wrapText="1" readingOrder="2"/>
    </xf>
    <xf numFmtId="0" fontId="4" fillId="16" borderId="0" xfId="0" applyFont="1" applyFill="1" applyBorder="1" applyAlignment="1">
      <alignment horizontal="center" vertical="center" wrapText="1" readingOrder="2"/>
    </xf>
    <xf numFmtId="0" fontId="4" fillId="16" borderId="0" xfId="0" applyFont="1" applyFill="1" applyAlignment="1">
      <alignment horizontal="center" vertical="center" wrapText="1" readingOrder="2"/>
    </xf>
    <xf numFmtId="0" fontId="5" fillId="6" borderId="2" xfId="0" applyFont="1" applyFill="1" applyBorder="1" applyAlignment="1">
      <alignment vertical="center" wrapText="1" readingOrder="2"/>
    </xf>
    <xf numFmtId="0" fontId="5" fillId="0" borderId="0" xfId="0" applyFont="1" applyAlignment="1">
      <alignment vertical="center" textRotation="180" wrapText="1" readingOrder="2"/>
    </xf>
    <xf numFmtId="0" fontId="5" fillId="12" borderId="1" xfId="0" applyFont="1" applyFill="1" applyBorder="1" applyAlignment="1">
      <alignment horizontal="center" vertical="center"/>
    </xf>
    <xf numFmtId="0" fontId="4" fillId="0" borderId="0" xfId="0" applyFont="1"/>
    <xf numFmtId="2" fontId="5" fillId="3" borderId="1" xfId="0" applyNumberFormat="1" applyFont="1" applyFill="1" applyBorder="1" applyAlignment="1">
      <alignment horizontal="center"/>
    </xf>
    <xf numFmtId="2" fontId="4" fillId="0" borderId="0" xfId="0" applyNumberFormat="1" applyFont="1"/>
    <xf numFmtId="0" fontId="5" fillId="3" borderId="7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8" borderId="7" xfId="0" applyFont="1" applyFill="1" applyBorder="1" applyAlignment="1">
      <alignment horizontal="right" vertical="center" wrapText="1"/>
    </xf>
    <xf numFmtId="2" fontId="7" fillId="8" borderId="1" xfId="1" applyNumberFormat="1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textRotation="180"/>
    </xf>
    <xf numFmtId="0" fontId="5" fillId="0" borderId="0" xfId="0" applyFont="1" applyAlignment="1">
      <alignment textRotation="180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4" fillId="8" borderId="1" xfId="1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2" fontId="4" fillId="9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right" vertical="center" wrapText="1"/>
    </xf>
    <xf numFmtId="0" fontId="4" fillId="6" borderId="7" xfId="0" applyFont="1" applyFill="1" applyBorder="1" applyAlignment="1">
      <alignment horizontal="right" vertical="center" wrapText="1"/>
    </xf>
    <xf numFmtId="0" fontId="4" fillId="11" borderId="7" xfId="0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center" vertical="center"/>
    </xf>
    <xf numFmtId="164" fontId="4" fillId="13" borderId="1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/>
    </xf>
    <xf numFmtId="2" fontId="4" fillId="8" borderId="1" xfId="0" applyNumberFormat="1" applyFont="1" applyFill="1" applyBorder="1" applyAlignment="1">
      <alignment horizontal="center" vertical="center"/>
    </xf>
    <xf numFmtId="2" fontId="4" fillId="9" borderId="1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2" fontId="4" fillId="11" borderId="1" xfId="0" applyNumberFormat="1" applyFont="1" applyFill="1" applyBorder="1" applyAlignment="1">
      <alignment horizontal="center" vertical="center"/>
    </xf>
    <xf numFmtId="2" fontId="8" fillId="11" borderId="1" xfId="1" applyNumberFormat="1" applyFont="1" applyFill="1" applyBorder="1" applyAlignment="1">
      <alignment horizontal="center" vertical="center"/>
    </xf>
    <xf numFmtId="2" fontId="7" fillId="8" borderId="1" xfId="1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7" fillId="14" borderId="1" xfId="1" applyFont="1" applyFill="1" applyBorder="1" applyAlignment="1">
      <alignment horizontal="center" vertical="center"/>
    </xf>
    <xf numFmtId="164" fontId="4" fillId="1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vertical="center" wrapText="1" readingOrder="2"/>
    </xf>
    <xf numFmtId="2" fontId="5" fillId="8" borderId="1" xfId="0" applyNumberFormat="1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wrapText="1"/>
    </xf>
    <xf numFmtId="0" fontId="4" fillId="10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right" vertical="center" wrapText="1"/>
    </xf>
    <xf numFmtId="0" fontId="4" fillId="5" borderId="7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9" borderId="7" xfId="0" applyFont="1" applyFill="1" applyBorder="1" applyAlignment="1">
      <alignment horizontal="right" vertical="center" wrapText="1"/>
    </xf>
    <xf numFmtId="0" fontId="4" fillId="10" borderId="7" xfId="0" applyFont="1" applyFill="1" applyBorder="1" applyAlignment="1">
      <alignment horizontal="right" vertical="center" wrapText="1"/>
    </xf>
    <xf numFmtId="2" fontId="4" fillId="7" borderId="1" xfId="0" applyNumberFormat="1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right" vertical="center" wrapText="1"/>
    </xf>
    <xf numFmtId="0" fontId="4" fillId="10" borderId="2" xfId="0" applyFont="1" applyFill="1" applyBorder="1" applyAlignment="1">
      <alignment horizontal="right" vertical="center" wrapText="1"/>
    </xf>
    <xf numFmtId="0" fontId="4" fillId="13" borderId="7" xfId="0" applyFont="1" applyFill="1" applyBorder="1" applyAlignment="1">
      <alignment horizontal="right" vertical="center" wrapText="1"/>
    </xf>
    <xf numFmtId="0" fontId="4" fillId="6" borderId="8" xfId="0" applyFont="1" applyFill="1" applyBorder="1" applyAlignment="1">
      <alignment horizontal="right" vertical="center" wrapText="1"/>
    </xf>
    <xf numFmtId="0" fontId="4" fillId="14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 readingOrder="2"/>
    </xf>
    <xf numFmtId="0" fontId="6" fillId="0" borderId="0" xfId="0" applyFont="1" applyAlignment="1">
      <alignment vertical="center" wrapText="1" readingOrder="2"/>
    </xf>
    <xf numFmtId="0" fontId="9" fillId="6" borderId="1" xfId="0" applyFont="1" applyFill="1" applyBorder="1" applyAlignment="1">
      <alignment vertical="center" wrapText="1" readingOrder="2"/>
    </xf>
    <xf numFmtId="0" fontId="5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0" fontId="28" fillId="15" borderId="1" xfId="0" applyFont="1" applyFill="1" applyBorder="1" applyAlignment="1">
      <alignment horizontal="center" vertical="center" wrapText="1" readingOrder="2"/>
    </xf>
    <xf numFmtId="0" fontId="28" fillId="0" borderId="1" xfId="0" applyFont="1" applyBorder="1" applyAlignment="1">
      <alignment horizontal="center" vertical="center" wrapText="1" readingOrder="2"/>
    </xf>
    <xf numFmtId="0" fontId="12" fillId="7" borderId="16" xfId="0" applyFont="1" applyFill="1" applyBorder="1" applyAlignment="1">
      <alignment horizontal="center" vertical="center" wrapText="1" readingOrder="2"/>
    </xf>
    <xf numFmtId="0" fontId="12" fillId="0" borderId="18" xfId="0" applyFont="1" applyBorder="1" applyAlignment="1">
      <alignment horizontal="center" vertical="center" wrapText="1" readingOrder="2"/>
    </xf>
    <xf numFmtId="0" fontId="12" fillId="0" borderId="19" xfId="0" applyFont="1" applyBorder="1" applyAlignment="1">
      <alignment horizontal="center" vertical="center" wrapText="1" readingOrder="2"/>
    </xf>
    <xf numFmtId="0" fontId="12" fillId="7" borderId="20" xfId="0" applyFont="1" applyFill="1" applyBorder="1" applyAlignment="1">
      <alignment horizontal="center" vertical="center" wrapText="1" readingOrder="2"/>
    </xf>
    <xf numFmtId="0" fontId="12" fillId="7" borderId="19" xfId="0" applyFont="1" applyFill="1" applyBorder="1" applyAlignment="1">
      <alignment horizontal="center" vertical="center" wrapText="1" readingOrder="2"/>
    </xf>
    <xf numFmtId="0" fontId="12" fillId="17" borderId="20" xfId="0" applyFont="1" applyFill="1" applyBorder="1" applyAlignment="1">
      <alignment horizontal="center" vertical="center" wrapText="1" readingOrder="2"/>
    </xf>
    <xf numFmtId="0" fontId="12" fillId="17" borderId="19" xfId="0" applyFont="1" applyFill="1" applyBorder="1" applyAlignment="1">
      <alignment horizontal="center" vertical="center" wrapText="1" readingOrder="2"/>
    </xf>
    <xf numFmtId="0" fontId="12" fillId="17" borderId="21" xfId="0" applyFont="1" applyFill="1" applyBorder="1" applyAlignment="1">
      <alignment horizontal="center" vertical="center" wrapText="1" readingOrder="2"/>
    </xf>
    <xf numFmtId="0" fontId="12" fillId="17" borderId="22" xfId="0" applyFont="1" applyFill="1" applyBorder="1" applyAlignment="1">
      <alignment horizontal="center" vertical="center" wrapText="1" readingOrder="2"/>
    </xf>
    <xf numFmtId="0" fontId="12" fillId="17" borderId="23" xfId="0" applyFont="1" applyFill="1" applyBorder="1" applyAlignment="1">
      <alignment horizontal="center" vertical="center" wrapText="1" readingOrder="2"/>
    </xf>
    <xf numFmtId="0" fontId="13" fillId="0" borderId="20" xfId="0" applyFont="1" applyBorder="1" applyAlignment="1">
      <alignment horizontal="center" vertical="center" wrapText="1" readingOrder="2"/>
    </xf>
    <xf numFmtId="0" fontId="13" fillId="0" borderId="19" xfId="0" applyFont="1" applyBorder="1" applyAlignment="1">
      <alignment horizontal="center" vertical="center" wrapText="1" readingOrder="2"/>
    </xf>
    <xf numFmtId="0" fontId="29" fillId="0" borderId="18" xfId="0" applyFont="1" applyBorder="1" applyAlignment="1">
      <alignment horizontal="center" vertical="center" wrapText="1" readingOrder="2"/>
    </xf>
    <xf numFmtId="0" fontId="29" fillId="0" borderId="19" xfId="0" applyFont="1" applyBorder="1" applyAlignment="1">
      <alignment horizontal="center" vertical="center" wrapText="1" readingOrder="2"/>
    </xf>
    <xf numFmtId="0" fontId="29" fillId="0" borderId="24" xfId="0" applyFont="1" applyBorder="1" applyAlignment="1">
      <alignment horizontal="center" vertical="center" wrapText="1" readingOrder="2"/>
    </xf>
    <xf numFmtId="0" fontId="30" fillId="0" borderId="18" xfId="0" applyFont="1" applyBorder="1" applyAlignment="1">
      <alignment horizontal="center" vertical="center" wrapText="1" readingOrder="2"/>
    </xf>
    <xf numFmtId="0" fontId="30" fillId="0" borderId="19" xfId="0" applyFont="1" applyBorder="1" applyAlignment="1">
      <alignment horizontal="center" vertical="center" wrapText="1" readingOrder="2"/>
    </xf>
    <xf numFmtId="0" fontId="30" fillId="0" borderId="24" xfId="0" applyFont="1" applyBorder="1" applyAlignment="1">
      <alignment horizontal="center" vertical="center" wrapText="1" readingOrder="2"/>
    </xf>
    <xf numFmtId="0" fontId="31" fillId="0" borderId="25" xfId="0" applyFont="1" applyBorder="1" applyAlignment="1">
      <alignment horizontal="center" vertical="center" wrapText="1" readingOrder="2"/>
    </xf>
    <xf numFmtId="0" fontId="31" fillId="0" borderId="26" xfId="0" applyFont="1" applyBorder="1" applyAlignment="1">
      <alignment horizontal="center" vertical="center" wrapText="1" readingOrder="2"/>
    </xf>
    <xf numFmtId="0" fontId="31" fillId="0" borderId="27" xfId="0" applyFont="1" applyBorder="1" applyAlignment="1">
      <alignment horizontal="center" vertical="center" wrapText="1" readingOrder="2"/>
    </xf>
    <xf numFmtId="0" fontId="32" fillId="0" borderId="28" xfId="0" applyFont="1" applyBorder="1" applyAlignment="1">
      <alignment horizontal="center" vertical="center" wrapText="1" readingOrder="2"/>
    </xf>
    <xf numFmtId="0" fontId="32" fillId="0" borderId="29" xfId="0" applyFont="1" applyBorder="1" applyAlignment="1">
      <alignment horizontal="center" vertical="center" wrapText="1" readingOrder="2"/>
    </xf>
    <xf numFmtId="0" fontId="32" fillId="0" borderId="30" xfId="0" applyFont="1" applyBorder="1" applyAlignment="1">
      <alignment horizontal="center" vertical="center" wrapText="1" readingOrder="2"/>
    </xf>
    <xf numFmtId="0" fontId="33" fillId="0" borderId="31" xfId="0" applyFont="1" applyBorder="1" applyAlignment="1">
      <alignment horizontal="center" vertical="center" wrapText="1" readingOrder="2"/>
    </xf>
    <xf numFmtId="0" fontId="33" fillId="0" borderId="17" xfId="0" applyFont="1" applyBorder="1" applyAlignment="1">
      <alignment horizontal="center" vertical="center" wrapText="1" readingOrder="2"/>
    </xf>
    <xf numFmtId="0" fontId="33" fillId="0" borderId="32" xfId="0" applyFont="1" applyBorder="1" applyAlignment="1">
      <alignment horizontal="center" vertical="center" wrapText="1" readingOrder="2"/>
    </xf>
    <xf numFmtId="2" fontId="12" fillId="0" borderId="25" xfId="0" applyNumberFormat="1" applyFont="1" applyBorder="1" applyAlignment="1">
      <alignment horizontal="center" vertical="center" wrapText="1" readingOrder="2"/>
    </xf>
    <xf numFmtId="2" fontId="12" fillId="0" borderId="26" xfId="0" applyNumberFormat="1" applyFont="1" applyBorder="1" applyAlignment="1">
      <alignment horizontal="center" vertical="center" wrapText="1" readingOrder="2"/>
    </xf>
    <xf numFmtId="2" fontId="12" fillId="0" borderId="33" xfId="0" applyNumberFormat="1" applyFont="1" applyBorder="1" applyAlignment="1">
      <alignment horizontal="center" vertical="center" wrapText="1" readingOrder="2"/>
    </xf>
    <xf numFmtId="2" fontId="12" fillId="0" borderId="27" xfId="0" applyNumberFormat="1" applyFont="1" applyBorder="1" applyAlignment="1">
      <alignment horizontal="center" vertical="center" wrapText="1" readingOrder="2"/>
    </xf>
    <xf numFmtId="2" fontId="12" fillId="0" borderId="18" xfId="0" applyNumberFormat="1" applyFont="1" applyBorder="1" applyAlignment="1">
      <alignment vertical="center" wrapText="1" readingOrder="2"/>
    </xf>
    <xf numFmtId="2" fontId="12" fillId="0" borderId="19" xfId="0" applyNumberFormat="1" applyFont="1" applyBorder="1" applyAlignment="1">
      <alignment vertical="center" wrapText="1" readingOrder="2"/>
    </xf>
    <xf numFmtId="2" fontId="12" fillId="0" borderId="24" xfId="0" applyNumberFormat="1" applyFont="1" applyBorder="1" applyAlignment="1">
      <alignment vertical="center" wrapText="1" readingOrder="2"/>
    </xf>
    <xf numFmtId="0" fontId="13" fillId="0" borderId="34" xfId="0" applyFont="1" applyBorder="1" applyAlignment="1">
      <alignment horizontal="center" vertical="center" wrapText="1" readingOrder="2"/>
    </xf>
    <xf numFmtId="2" fontId="12" fillId="0" borderId="35" xfId="0" applyNumberFormat="1" applyFont="1" applyBorder="1" applyAlignment="1">
      <alignment horizontal="center" vertical="center" wrapText="1" readingOrder="2"/>
    </xf>
    <xf numFmtId="2" fontId="12" fillId="0" borderId="36" xfId="0" applyNumberFormat="1" applyFont="1" applyBorder="1" applyAlignment="1">
      <alignment horizontal="center" vertical="center" wrapText="1" readingOrder="2"/>
    </xf>
    <xf numFmtId="2" fontId="12" fillId="0" borderId="37" xfId="0" applyNumberFormat="1" applyFont="1" applyBorder="1" applyAlignment="1">
      <alignment horizontal="center" vertical="center" wrapText="1" readingOrder="2"/>
    </xf>
    <xf numFmtId="2" fontId="12" fillId="0" borderId="38" xfId="0" applyNumberFormat="1" applyFont="1" applyBorder="1" applyAlignment="1">
      <alignment horizontal="center" vertical="center" wrapText="1" readingOrder="2"/>
    </xf>
    <xf numFmtId="0" fontId="12" fillId="0" borderId="0" xfId="0" applyFont="1" applyBorder="1" applyAlignment="1">
      <alignment horizontal="center" vertical="center" wrapText="1" readingOrder="2"/>
    </xf>
    <xf numFmtId="0" fontId="13" fillId="15" borderId="40" xfId="0" applyFont="1" applyFill="1" applyBorder="1" applyAlignment="1">
      <alignment horizontal="center" vertical="center" wrapText="1" readingOrder="2"/>
    </xf>
    <xf numFmtId="0" fontId="5" fillId="15" borderId="41" xfId="0" applyFont="1" applyFill="1" applyBorder="1" applyAlignment="1">
      <alignment horizontal="center" vertical="center" wrapText="1" readingOrder="2"/>
    </xf>
    <xf numFmtId="0" fontId="5" fillId="15" borderId="42" xfId="0" applyFont="1" applyFill="1" applyBorder="1" applyAlignment="1">
      <alignment horizontal="center" vertical="center" wrapText="1" readingOrder="2"/>
    </xf>
    <xf numFmtId="0" fontId="12" fillId="7" borderId="43" xfId="0" applyFont="1" applyFill="1" applyBorder="1" applyAlignment="1">
      <alignment horizontal="center" vertical="center" wrapText="1" readingOrder="2"/>
    </xf>
    <xf numFmtId="0" fontId="12" fillId="0" borderId="24" xfId="0" applyFont="1" applyBorder="1" applyAlignment="1">
      <alignment horizontal="center" vertical="center" wrapText="1" readingOrder="2"/>
    </xf>
    <xf numFmtId="0" fontId="12" fillId="17" borderId="44" xfId="0" applyFont="1" applyFill="1" applyBorder="1" applyAlignment="1">
      <alignment horizontal="center" vertical="center" wrapText="1" readingOrder="2"/>
    </xf>
    <xf numFmtId="0" fontId="12" fillId="7" borderId="45" xfId="0" applyFont="1" applyFill="1" applyBorder="1" applyAlignment="1">
      <alignment horizontal="center" vertical="center" wrapText="1" readingOrder="2"/>
    </xf>
    <xf numFmtId="2" fontId="0" fillId="10" borderId="1" xfId="0" applyNumberFormat="1" applyFill="1" applyBorder="1" applyAlignment="1">
      <alignment horizontal="center" vertical="center" wrapText="1"/>
    </xf>
    <xf numFmtId="2" fontId="11" fillId="12" borderId="1" xfId="0" applyNumberFormat="1" applyFont="1" applyFill="1" applyBorder="1" applyAlignment="1">
      <alignment horizontal="center" vertical="center" wrapText="1"/>
    </xf>
    <xf numFmtId="2" fontId="12" fillId="1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right" vertical="center" wrapText="1"/>
    </xf>
    <xf numFmtId="2" fontId="16" fillId="9" borderId="1" xfId="0" applyNumberFormat="1" applyFont="1" applyFill="1" applyBorder="1" applyAlignment="1">
      <alignment horizontal="right" vertical="center" wrapText="1" readingOrder="2"/>
    </xf>
    <xf numFmtId="2" fontId="1" fillId="10" borderId="1" xfId="1" applyNumberFormat="1" applyFill="1" applyBorder="1" applyAlignment="1">
      <alignment horizontal="center" vertical="center" wrapText="1"/>
    </xf>
    <xf numFmtId="2" fontId="16" fillId="11" borderId="1" xfId="0" applyNumberFormat="1" applyFont="1" applyFill="1" applyBorder="1" applyAlignment="1">
      <alignment horizontal="center" wrapText="1" readingOrder="2"/>
    </xf>
    <xf numFmtId="2" fontId="16" fillId="11" borderId="1" xfId="0" applyNumberFormat="1" applyFont="1" applyFill="1" applyBorder="1" applyAlignment="1">
      <alignment horizontal="center" vertical="center" readingOrder="2"/>
    </xf>
    <xf numFmtId="2" fontId="16" fillId="9" borderId="1" xfId="0" applyNumberFormat="1" applyFont="1" applyFill="1" applyBorder="1" applyAlignment="1">
      <alignment horizontal="right" vertical="center" wrapText="1"/>
    </xf>
    <xf numFmtId="2" fontId="16" fillId="9" borderId="1" xfId="0" applyNumberFormat="1" applyFont="1" applyFill="1" applyBorder="1" applyAlignment="1">
      <alignment horizontal="right" wrapText="1" readingOrder="2"/>
    </xf>
    <xf numFmtId="2" fontId="23" fillId="9" borderId="1" xfId="0" applyNumberFormat="1" applyFont="1" applyFill="1" applyBorder="1" applyAlignment="1">
      <alignment horizontal="right" vertical="center" wrapText="1" readingOrder="2"/>
    </xf>
    <xf numFmtId="2" fontId="16" fillId="9" borderId="1" xfId="0" applyNumberFormat="1" applyFont="1" applyFill="1" applyBorder="1" applyAlignment="1">
      <alignment horizontal="right" vertical="center" readingOrder="2"/>
    </xf>
    <xf numFmtId="2" fontId="16" fillId="9" borderId="1" xfId="0" applyNumberFormat="1" applyFont="1" applyFill="1" applyBorder="1" applyAlignment="1">
      <alignment horizontal="right" wrapText="1"/>
    </xf>
    <xf numFmtId="2" fontId="27" fillId="9" borderId="1" xfId="0" applyNumberFormat="1" applyFont="1" applyFill="1" applyBorder="1" applyAlignment="1">
      <alignment horizontal="right" vertical="center" wrapText="1" indent="1" readingOrder="2"/>
    </xf>
    <xf numFmtId="2" fontId="18" fillId="0" borderId="0" xfId="0" applyNumberFormat="1" applyFont="1" applyFill="1" applyAlignment="1">
      <alignment horizontal="right" vertical="center" wrapText="1"/>
    </xf>
    <xf numFmtId="2" fontId="0" fillId="0" borderId="0" xfId="0" applyNumberFormat="1" applyFill="1" applyAlignment="1">
      <alignment horizontal="center" vertical="center" wrapText="1"/>
    </xf>
    <xf numFmtId="1" fontId="0" fillId="10" borderId="1" xfId="0" applyNumberForma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right" vertical="center" wrapText="1" readingOrder="2"/>
    </xf>
    <xf numFmtId="0" fontId="0" fillId="0" borderId="0" xfId="0" applyFill="1" applyAlignment="1">
      <alignment horizontal="right" vertical="center" wrapText="1"/>
    </xf>
    <xf numFmtId="0" fontId="16" fillId="9" borderId="1" xfId="0" applyFont="1" applyFill="1" applyBorder="1" applyAlignment="1">
      <alignment horizontal="right" vertical="center" wrapText="1" readingOrder="2"/>
    </xf>
    <xf numFmtId="0" fontId="16" fillId="9" borderId="1" xfId="0" applyFont="1" applyFill="1" applyBorder="1" applyAlignment="1">
      <alignment horizontal="right" wrapText="1" readingOrder="2"/>
    </xf>
    <xf numFmtId="2" fontId="11" fillId="12" borderId="1" xfId="0" applyNumberFormat="1" applyFont="1" applyFill="1" applyBorder="1" applyAlignment="1">
      <alignment horizontal="right" vertical="center" wrapText="1"/>
    </xf>
    <xf numFmtId="2" fontId="16" fillId="9" borderId="1" xfId="0" applyNumberFormat="1" applyFont="1" applyFill="1" applyBorder="1" applyAlignment="1">
      <alignment horizontal="right" vertical="center"/>
    </xf>
    <xf numFmtId="2" fontId="23" fillId="9" borderId="1" xfId="0" applyNumberFormat="1" applyFont="1" applyFill="1" applyBorder="1" applyAlignment="1">
      <alignment horizontal="right" vertical="center" wrapText="1"/>
    </xf>
    <xf numFmtId="2" fontId="27" fillId="9" borderId="1" xfId="0" applyNumberFormat="1" applyFont="1" applyFill="1" applyBorder="1" applyAlignment="1">
      <alignment horizontal="right" vertical="center" wrapText="1" readingOrder="2"/>
    </xf>
    <xf numFmtId="2" fontId="34" fillId="9" borderId="1" xfId="0" applyNumberFormat="1" applyFont="1" applyFill="1" applyBorder="1" applyAlignment="1">
      <alignment horizontal="right" vertical="center" wrapText="1" readingOrder="2"/>
    </xf>
    <xf numFmtId="2" fontId="35" fillId="10" borderId="1" xfId="1" applyNumberFormat="1" applyFont="1" applyFill="1" applyBorder="1" applyAlignment="1">
      <alignment horizontal="center" vertical="center" wrapText="1"/>
    </xf>
    <xf numFmtId="2" fontId="1" fillId="5" borderId="1" xfId="1" applyNumberForma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2" fontId="11" fillId="12" borderId="13" xfId="0" applyNumberFormat="1" applyFont="1" applyFill="1" applyBorder="1" applyAlignment="1">
      <alignment horizontal="center" vertical="center" wrapText="1"/>
    </xf>
    <xf numFmtId="2" fontId="0" fillId="9" borderId="1" xfId="0" applyNumberFormat="1" applyFont="1" applyFill="1" applyBorder="1" applyAlignment="1">
      <alignment horizontal="right" vertical="center" wrapText="1" readingOrder="2"/>
    </xf>
    <xf numFmtId="2" fontId="0" fillId="9" borderId="1" xfId="0" applyNumberFormat="1" applyFont="1" applyFill="1" applyBorder="1" applyAlignment="1">
      <alignment horizontal="right" vertical="center" wrapText="1"/>
    </xf>
    <xf numFmtId="2" fontId="0" fillId="0" borderId="0" xfId="0" applyNumberFormat="1" applyFont="1" applyFill="1" applyAlignment="1">
      <alignment horizontal="right" vertical="center" wrapText="1"/>
    </xf>
    <xf numFmtId="2" fontId="16" fillId="11" borderId="1" xfId="0" applyNumberFormat="1" applyFont="1" applyFill="1" applyBorder="1" applyAlignment="1">
      <alignment horizontal="center" vertical="center" wrapText="1" readingOrder="2"/>
    </xf>
    <xf numFmtId="164" fontId="0" fillId="10" borderId="1" xfId="0" applyNumberFormat="1" applyFill="1" applyBorder="1" applyAlignment="1">
      <alignment horizontal="center" vertical="center" wrapText="1"/>
    </xf>
    <xf numFmtId="164" fontId="13" fillId="0" borderId="19" xfId="0" applyNumberFormat="1" applyFont="1" applyBorder="1" applyAlignment="1">
      <alignment horizontal="center" vertical="center" wrapText="1" readingOrder="2"/>
    </xf>
    <xf numFmtId="164" fontId="12" fillId="0" borderId="18" xfId="0" applyNumberFormat="1" applyFont="1" applyBorder="1" applyAlignment="1">
      <alignment horizontal="center" vertical="center" wrapText="1" readingOrder="2"/>
    </xf>
    <xf numFmtId="164" fontId="12" fillId="0" borderId="0" xfId="0" applyNumberFormat="1" applyFont="1" applyAlignment="1">
      <alignment horizontal="center" vertical="center" wrapText="1" readingOrder="2"/>
    </xf>
    <xf numFmtId="164" fontId="28" fillId="0" borderId="20" xfId="0" applyNumberFormat="1" applyFont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9" xfId="0" applyBorder="1"/>
    <xf numFmtId="0" fontId="19" fillId="0" borderId="0" xfId="0" applyFont="1"/>
    <xf numFmtId="2" fontId="0" fillId="0" borderId="19" xfId="0" applyNumberFormat="1" applyBorder="1"/>
    <xf numFmtId="2" fontId="19" fillId="0" borderId="19" xfId="0" applyNumberFormat="1" applyFont="1" applyBorder="1"/>
    <xf numFmtId="0" fontId="37" fillId="8" borderId="19" xfId="0" applyFont="1" applyFill="1" applyBorder="1" applyAlignment="1">
      <alignment horizontal="center"/>
    </xf>
    <xf numFmtId="0" fontId="39" fillId="8" borderId="19" xfId="0" applyFont="1" applyFill="1" applyBorder="1" applyAlignment="1">
      <alignment horizontal="center"/>
    </xf>
    <xf numFmtId="0" fontId="39" fillId="8" borderId="19" xfId="0" applyFont="1" applyFill="1" applyBorder="1" applyAlignment="1">
      <alignment horizontal="center" vertical="center"/>
    </xf>
    <xf numFmtId="0" fontId="19" fillId="8" borderId="19" xfId="0" applyFont="1" applyFill="1" applyBorder="1" applyAlignment="1">
      <alignment horizontal="center" vertical="center"/>
    </xf>
    <xf numFmtId="0" fontId="19" fillId="8" borderId="19" xfId="0" applyFont="1" applyFill="1" applyBorder="1"/>
    <xf numFmtId="0" fontId="0" fillId="8" borderId="19" xfId="0" applyFill="1" applyBorder="1"/>
    <xf numFmtId="0" fontId="19" fillId="8" borderId="19" xfId="0" applyFont="1" applyFill="1" applyBorder="1" applyAlignment="1">
      <alignment vertical="center"/>
    </xf>
    <xf numFmtId="2" fontId="40" fillId="10" borderId="19" xfId="0" applyNumberFormat="1" applyFont="1" applyFill="1" applyBorder="1" applyAlignment="1">
      <alignment horizontal="right"/>
    </xf>
    <xf numFmtId="0" fontId="40" fillId="10" borderId="19" xfId="0" applyFont="1" applyFill="1" applyBorder="1" applyAlignment="1">
      <alignment horizontal="right"/>
    </xf>
    <xf numFmtId="0" fontId="40" fillId="10" borderId="19" xfId="0" applyFont="1" applyFill="1" applyBorder="1" applyAlignment="1">
      <alignment horizontal="right" readingOrder="2"/>
    </xf>
    <xf numFmtId="0" fontId="40" fillId="10" borderId="19" xfId="0" applyFont="1" applyFill="1" applyBorder="1" applyAlignment="1">
      <alignment horizontal="right" wrapText="1" readingOrder="2"/>
    </xf>
    <xf numFmtId="0" fontId="39" fillId="8" borderId="47" xfId="0" applyFont="1" applyFill="1" applyBorder="1" applyAlignment="1">
      <alignment horizontal="center" vertical="center"/>
    </xf>
    <xf numFmtId="0" fontId="39" fillId="8" borderId="47" xfId="0" applyFont="1" applyFill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40" fillId="10" borderId="19" xfId="0" applyNumberFormat="1" applyFont="1" applyFill="1" applyBorder="1" applyAlignment="1">
      <alignment horizontal="right" vertical="center" wrapText="1" readingOrder="2"/>
    </xf>
    <xf numFmtId="164" fontId="4" fillId="8" borderId="1" xfId="1" applyNumberFormat="1" applyFont="1" applyFill="1" applyBorder="1" applyAlignment="1">
      <alignment horizontal="center" vertical="center"/>
    </xf>
    <xf numFmtId="0" fontId="0" fillId="10" borderId="1" xfId="0" applyNumberFormat="1" applyFill="1" applyBorder="1" applyAlignment="1">
      <alignment horizontal="center" vertical="center" wrapText="1"/>
    </xf>
    <xf numFmtId="2" fontId="16" fillId="11" borderId="1" xfId="0" applyNumberFormat="1" applyFont="1" applyFill="1" applyBorder="1" applyAlignment="1">
      <alignment vertical="center" wrapText="1" readingOrder="2"/>
    </xf>
    <xf numFmtId="2" fontId="40" fillId="9" borderId="1" xfId="0" applyNumberFormat="1" applyFont="1" applyFill="1" applyBorder="1" applyAlignment="1">
      <alignment horizontal="right" vertical="center" wrapText="1" readingOrder="2"/>
    </xf>
    <xf numFmtId="2" fontId="16" fillId="11" borderId="4" xfId="0" applyNumberFormat="1" applyFont="1" applyFill="1" applyBorder="1" applyAlignment="1">
      <alignment horizontal="center" vertical="center" wrapText="1" readingOrder="2"/>
    </xf>
    <xf numFmtId="2" fontId="19" fillId="16" borderId="19" xfId="0" applyNumberFormat="1" applyFont="1" applyFill="1" applyBorder="1"/>
    <xf numFmtId="0" fontId="42" fillId="10" borderId="19" xfId="0" applyFont="1" applyFill="1" applyBorder="1"/>
    <xf numFmtId="2" fontId="0" fillId="10" borderId="2" xfId="0" applyNumberFormat="1" applyFill="1" applyBorder="1" applyAlignment="1">
      <alignment horizontal="center" vertical="center" wrapText="1"/>
    </xf>
    <xf numFmtId="2" fontId="0" fillId="19" borderId="0" xfId="0" applyNumberFormat="1" applyFill="1" applyAlignment="1">
      <alignment horizontal="center" vertical="center" wrapText="1"/>
    </xf>
    <xf numFmtId="2" fontId="0" fillId="16" borderId="14" xfId="0" applyNumberFormat="1" applyFill="1" applyBorder="1" applyAlignment="1">
      <alignment horizontal="center" vertical="center" wrapText="1"/>
    </xf>
    <xf numFmtId="2" fontId="16" fillId="9" borderId="1" xfId="0" applyNumberFormat="1" applyFont="1" applyFill="1" applyBorder="1" applyAlignment="1">
      <alignment horizontal="center" vertical="center" wrapText="1"/>
    </xf>
    <xf numFmtId="2" fontId="0" fillId="10" borderId="2" xfId="0" applyNumberFormat="1" applyFill="1" applyBorder="1" applyAlignment="1">
      <alignment horizontal="center" vertical="center" wrapText="1"/>
    </xf>
    <xf numFmtId="2" fontId="16" fillId="11" borderId="1" xfId="0" applyNumberFormat="1" applyFont="1" applyFill="1" applyBorder="1" applyAlignment="1">
      <alignment horizontal="center" vertical="center" wrapText="1" readingOrder="2"/>
    </xf>
    <xf numFmtId="2" fontId="16" fillId="11" borderId="1" xfId="0" applyNumberFormat="1" applyFont="1" applyFill="1" applyBorder="1" applyAlignment="1">
      <alignment horizontal="center" vertical="center" wrapText="1" readingOrder="2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 readingOrder="2"/>
    </xf>
    <xf numFmtId="0" fontId="4" fillId="0" borderId="0" xfId="0" applyFont="1" applyBorder="1" applyAlignment="1" applyProtection="1">
      <alignment vertical="center" wrapText="1" readingOrder="2"/>
      <protection locked="0"/>
    </xf>
    <xf numFmtId="0" fontId="4" fillId="0" borderId="0" xfId="0" applyFont="1" applyAlignment="1" applyProtection="1">
      <alignment vertical="center" wrapText="1" readingOrder="2"/>
      <protection locked="0"/>
    </xf>
    <xf numFmtId="0" fontId="36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19" fillId="8" borderId="19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 readingOrder="2"/>
    </xf>
    <xf numFmtId="0" fontId="28" fillId="15" borderId="1" xfId="0" applyFont="1" applyFill="1" applyBorder="1" applyAlignment="1">
      <alignment horizontal="center" vertical="center" wrapText="1" readingOrder="2"/>
    </xf>
    <xf numFmtId="0" fontId="12" fillId="7" borderId="17" xfId="0" applyFont="1" applyFill="1" applyBorder="1" applyAlignment="1">
      <alignment horizontal="center" vertical="center" wrapText="1" readingOrder="2"/>
    </xf>
    <xf numFmtId="0" fontId="28" fillId="4" borderId="1" xfId="0" applyFont="1" applyFill="1" applyBorder="1" applyAlignment="1">
      <alignment horizontal="center" vertical="center" wrapText="1" readingOrder="2"/>
    </xf>
    <xf numFmtId="0" fontId="28" fillId="5" borderId="1" xfId="0" applyFont="1" applyFill="1" applyBorder="1" applyAlignment="1">
      <alignment horizontal="center" vertical="center" wrapText="1" readingOrder="2"/>
    </xf>
    <xf numFmtId="0" fontId="28" fillId="3" borderId="1" xfId="0" applyFont="1" applyFill="1" applyBorder="1" applyAlignment="1">
      <alignment horizontal="center" vertical="center" wrapText="1" readingOrder="2"/>
    </xf>
    <xf numFmtId="0" fontId="28" fillId="3" borderId="2" xfId="0" applyFont="1" applyFill="1" applyBorder="1" applyAlignment="1">
      <alignment horizontal="center" vertical="center" wrapText="1" readingOrder="2"/>
    </xf>
    <xf numFmtId="0" fontId="43" fillId="3" borderId="1" xfId="0" applyFont="1" applyFill="1" applyBorder="1" applyAlignment="1">
      <alignment horizontal="center" vertical="center" wrapText="1" readingOrder="2"/>
    </xf>
    <xf numFmtId="0" fontId="28" fillId="6" borderId="1" xfId="0" applyFont="1" applyFill="1" applyBorder="1" applyAlignment="1">
      <alignment horizontal="center" vertical="center" wrapText="1" readingOrder="2"/>
    </xf>
    <xf numFmtId="0" fontId="43" fillId="6" borderId="1" xfId="0" applyFont="1" applyFill="1" applyBorder="1" applyAlignment="1">
      <alignment horizontal="center" vertical="center" wrapText="1" readingOrder="2"/>
    </xf>
    <xf numFmtId="0" fontId="28" fillId="3" borderId="4" xfId="0" applyFont="1" applyFill="1" applyBorder="1" applyAlignment="1">
      <alignment horizontal="center" vertical="center" wrapText="1" readingOrder="2"/>
    </xf>
    <xf numFmtId="0" fontId="28" fillId="12" borderId="1" xfId="0" applyFont="1" applyFill="1" applyBorder="1" applyAlignment="1">
      <alignment horizontal="center" vertical="center" wrapText="1" readingOrder="2"/>
    </xf>
    <xf numFmtId="0" fontId="28" fillId="11" borderId="1" xfId="0" applyFont="1" applyFill="1" applyBorder="1" applyAlignment="1">
      <alignment horizontal="center" vertical="center" wrapText="1" readingOrder="2"/>
    </xf>
    <xf numFmtId="0" fontId="28" fillId="9" borderId="1" xfId="0" applyFont="1" applyFill="1" applyBorder="1" applyAlignment="1">
      <alignment horizontal="center" vertical="center" wrapText="1" readingOrder="2"/>
    </xf>
    <xf numFmtId="0" fontId="28" fillId="14" borderId="1" xfId="0" applyFont="1" applyFill="1" applyBorder="1" applyAlignment="1">
      <alignment horizontal="center" vertical="center" wrapText="1" readingOrder="2"/>
    </xf>
    <xf numFmtId="0" fontId="43" fillId="2" borderId="2" xfId="0" applyFont="1" applyFill="1" applyBorder="1" applyAlignment="1">
      <alignment horizontal="center" vertical="center" wrapText="1" readingOrder="2"/>
    </xf>
    <xf numFmtId="0" fontId="28" fillId="8" borderId="1" xfId="0" applyFont="1" applyFill="1" applyBorder="1" applyAlignment="1">
      <alignment horizontal="center" vertical="center" wrapText="1" readingOrder="2"/>
    </xf>
    <xf numFmtId="0" fontId="28" fillId="9" borderId="2" xfId="0" applyFont="1" applyFill="1" applyBorder="1" applyAlignment="1">
      <alignment horizontal="center" vertical="center" wrapText="1" readingOrder="2"/>
    </xf>
    <xf numFmtId="0" fontId="28" fillId="9" borderId="4" xfId="0" applyFont="1" applyFill="1" applyBorder="1" applyAlignment="1">
      <alignment horizontal="center" vertical="center" wrapText="1" readingOrder="2"/>
    </xf>
    <xf numFmtId="0" fontId="28" fillId="10" borderId="1" xfId="0" applyFont="1" applyFill="1" applyBorder="1" applyAlignment="1">
      <alignment horizontal="center" vertical="center" wrapText="1" readingOrder="2"/>
    </xf>
    <xf numFmtId="0" fontId="28" fillId="7" borderId="1" xfId="0" applyFont="1" applyFill="1" applyBorder="1" applyAlignment="1">
      <alignment horizontal="center" vertical="center" wrapText="1" readingOrder="2"/>
    </xf>
    <xf numFmtId="0" fontId="28" fillId="7" borderId="4" xfId="0" applyFont="1" applyFill="1" applyBorder="1" applyAlignment="1">
      <alignment horizontal="center" vertical="center" wrapText="1" readingOrder="2"/>
    </xf>
    <xf numFmtId="0" fontId="44" fillId="7" borderId="1" xfId="0" applyFont="1" applyFill="1" applyBorder="1" applyAlignment="1">
      <alignment horizontal="center" vertical="center" wrapText="1" readingOrder="2"/>
    </xf>
    <xf numFmtId="0" fontId="28" fillId="13" borderId="1" xfId="0" applyFont="1" applyFill="1" applyBorder="1" applyAlignment="1">
      <alignment horizontal="center" vertical="center" wrapText="1" readingOrder="2"/>
    </xf>
    <xf numFmtId="0" fontId="44" fillId="6" borderId="2" xfId="0" applyFont="1" applyFill="1" applyBorder="1" applyAlignment="1">
      <alignment horizontal="center" vertical="center" wrapText="1" readingOrder="2"/>
    </xf>
    <xf numFmtId="0" fontId="44" fillId="8" borderId="1" xfId="0" applyFont="1" applyFill="1" applyBorder="1" applyAlignment="1">
      <alignment horizontal="center" vertical="center" wrapText="1" readingOrder="2"/>
    </xf>
    <xf numFmtId="0" fontId="44" fillId="14" borderId="1" xfId="0" applyFont="1" applyFill="1" applyBorder="1" applyAlignment="1">
      <alignment horizontal="center" vertical="center" wrapText="1" readingOrder="2"/>
    </xf>
    <xf numFmtId="0" fontId="12" fillId="0" borderId="50" xfId="0" applyFont="1" applyBorder="1" applyAlignment="1">
      <alignment horizontal="center" vertical="center" wrapText="1" readingOrder="2"/>
    </xf>
    <xf numFmtId="0" fontId="12" fillId="0" borderId="51" xfId="0" applyFont="1" applyBorder="1" applyAlignment="1">
      <alignment horizontal="center" vertical="center" wrapText="1" readingOrder="2"/>
    </xf>
    <xf numFmtId="0" fontId="12" fillId="0" borderId="52" xfId="0" applyFont="1" applyBorder="1" applyAlignment="1">
      <alignment horizontal="center" vertical="center" wrapText="1" readingOrder="2"/>
    </xf>
    <xf numFmtId="0" fontId="12" fillId="0" borderId="53" xfId="0" applyFont="1" applyBorder="1" applyAlignment="1">
      <alignment horizontal="center" vertical="center" wrapText="1" readingOrder="2"/>
    </xf>
    <xf numFmtId="165" fontId="4" fillId="15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 readingOrder="2"/>
    </xf>
    <xf numFmtId="0" fontId="5" fillId="12" borderId="5" xfId="0" applyFont="1" applyFill="1" applyBorder="1" applyAlignment="1">
      <alignment horizontal="center" vertical="center" wrapText="1" readingOrder="2"/>
    </xf>
    <xf numFmtId="0" fontId="5" fillId="12" borderId="6" xfId="0" applyFont="1" applyFill="1" applyBorder="1" applyAlignment="1">
      <alignment horizontal="center" vertical="center" wrapText="1" readingOrder="2"/>
    </xf>
    <xf numFmtId="0" fontId="5" fillId="2" borderId="3" xfId="0" applyFont="1" applyFill="1" applyBorder="1" applyAlignment="1">
      <alignment horizontal="center" vertical="center" wrapText="1" readingOrder="2"/>
    </xf>
    <xf numFmtId="0" fontId="5" fillId="2" borderId="4" xfId="0" applyFont="1" applyFill="1" applyBorder="1" applyAlignment="1">
      <alignment horizontal="center" vertical="center" wrapText="1" readingOrder="2"/>
    </xf>
    <xf numFmtId="0" fontId="5" fillId="2" borderId="2" xfId="0" applyFont="1" applyFill="1" applyBorder="1" applyAlignment="1">
      <alignment horizontal="center" vertical="center" wrapText="1" readingOrder="2"/>
    </xf>
    <xf numFmtId="0" fontId="5" fillId="12" borderId="2" xfId="0" applyFont="1" applyFill="1" applyBorder="1" applyAlignment="1">
      <alignment horizontal="center" vertical="center" wrapText="1" readingOrder="2"/>
    </xf>
    <xf numFmtId="0" fontId="5" fillId="12" borderId="3" xfId="0" applyFont="1" applyFill="1" applyBorder="1" applyAlignment="1">
      <alignment horizontal="center" vertical="center" wrapText="1" readingOrder="2"/>
    </xf>
    <xf numFmtId="0" fontId="5" fillId="12" borderId="4" xfId="0" applyFont="1" applyFill="1" applyBorder="1" applyAlignment="1">
      <alignment horizontal="center" vertical="center" wrapText="1" readingOrder="2"/>
    </xf>
    <xf numFmtId="0" fontId="5" fillId="2" borderId="1" xfId="0" applyFont="1" applyFill="1" applyBorder="1" applyAlignment="1">
      <alignment horizontal="center" vertical="center" wrapText="1" readingOrder="2"/>
    </xf>
    <xf numFmtId="0" fontId="10" fillId="0" borderId="10" xfId="0" applyFont="1" applyBorder="1" applyAlignment="1">
      <alignment horizontal="center" vertical="center" wrapText="1" readingOrder="2"/>
    </xf>
    <xf numFmtId="0" fontId="4" fillId="0" borderId="10" xfId="0" applyFont="1" applyBorder="1" applyAlignment="1">
      <alignment horizontal="center" vertical="center" wrapText="1" readingOrder="2"/>
    </xf>
    <xf numFmtId="0" fontId="44" fillId="10" borderId="2" xfId="0" applyFont="1" applyFill="1" applyBorder="1" applyAlignment="1">
      <alignment horizontal="center" vertical="center" wrapText="1" readingOrder="2"/>
    </xf>
    <xf numFmtId="0" fontId="44" fillId="10" borderId="3" xfId="0" applyFont="1" applyFill="1" applyBorder="1" applyAlignment="1">
      <alignment horizontal="center" vertical="center" wrapText="1" readingOrder="2"/>
    </xf>
    <xf numFmtId="0" fontId="44" fillId="10" borderId="4" xfId="0" applyFont="1" applyFill="1" applyBorder="1" applyAlignment="1">
      <alignment horizontal="center" vertical="center" wrapText="1" readingOrder="2"/>
    </xf>
    <xf numFmtId="0" fontId="44" fillId="6" borderId="2" xfId="0" applyFont="1" applyFill="1" applyBorder="1" applyAlignment="1">
      <alignment horizontal="center" vertical="center" wrapText="1" readingOrder="2"/>
    </xf>
    <xf numFmtId="0" fontId="44" fillId="6" borderId="3" xfId="0" applyFont="1" applyFill="1" applyBorder="1" applyAlignment="1">
      <alignment horizontal="center" vertical="center" wrapText="1" readingOrder="2"/>
    </xf>
    <xf numFmtId="0" fontId="44" fillId="6" borderId="4" xfId="0" applyFont="1" applyFill="1" applyBorder="1" applyAlignment="1">
      <alignment horizontal="center" vertical="center" wrapText="1" readingOrder="2"/>
    </xf>
    <xf numFmtId="0" fontId="5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 wrapText="1"/>
    </xf>
    <xf numFmtId="0" fontId="5" fillId="12" borderId="0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wrapText="1" readingOrder="2"/>
    </xf>
    <xf numFmtId="0" fontId="28" fillId="0" borderId="2" xfId="0" applyFont="1" applyBorder="1" applyAlignment="1">
      <alignment horizontal="center" vertical="center" wrapText="1" readingOrder="2"/>
    </xf>
    <xf numFmtId="0" fontId="28" fillId="0" borderId="4" xfId="0" applyFont="1" applyBorder="1" applyAlignment="1">
      <alignment horizontal="center" vertical="center" wrapText="1" readingOrder="2"/>
    </xf>
    <xf numFmtId="0" fontId="28" fillId="15" borderId="1" xfId="0" applyFont="1" applyFill="1" applyBorder="1" applyAlignment="1">
      <alignment horizontal="center" vertical="center" wrapText="1" readingOrder="2"/>
    </xf>
    <xf numFmtId="0" fontId="13" fillId="0" borderId="7" xfId="0" applyFont="1" applyBorder="1" applyAlignment="1">
      <alignment horizontal="center" vertical="center" wrapText="1" readingOrder="2"/>
    </xf>
    <xf numFmtId="0" fontId="13" fillId="0" borderId="12" xfId="0" applyFont="1" applyBorder="1" applyAlignment="1">
      <alignment horizontal="center" vertical="center" wrapText="1" readingOrder="2"/>
    </xf>
    <xf numFmtId="0" fontId="13" fillId="0" borderId="13" xfId="0" applyFont="1" applyBorder="1" applyAlignment="1">
      <alignment horizontal="center" vertical="center" wrapText="1" readingOrder="2"/>
    </xf>
    <xf numFmtId="0" fontId="28" fillId="0" borderId="7" xfId="0" applyFont="1" applyBorder="1" applyAlignment="1">
      <alignment horizontal="center" vertical="center" wrapText="1" readingOrder="2"/>
    </xf>
    <xf numFmtId="0" fontId="28" fillId="0" borderId="12" xfId="0" applyFont="1" applyBorder="1" applyAlignment="1">
      <alignment horizontal="center" vertical="center" wrapText="1" readingOrder="2"/>
    </xf>
    <xf numFmtId="0" fontId="28" fillId="0" borderId="13" xfId="0" applyFont="1" applyBorder="1" applyAlignment="1">
      <alignment horizontal="center" vertical="center" wrapText="1" readingOrder="2"/>
    </xf>
    <xf numFmtId="0" fontId="28" fillId="15" borderId="2" xfId="0" applyFont="1" applyFill="1" applyBorder="1" applyAlignment="1">
      <alignment horizontal="center" vertical="center" wrapText="1" readingOrder="2"/>
    </xf>
    <xf numFmtId="0" fontId="28" fillId="15" borderId="4" xfId="0" applyFont="1" applyFill="1" applyBorder="1" applyAlignment="1">
      <alignment horizontal="center" vertical="center" wrapText="1" readingOrder="2"/>
    </xf>
    <xf numFmtId="0" fontId="28" fillId="0" borderId="1" xfId="0" applyFont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0" fontId="13" fillId="15" borderId="2" xfId="0" applyFont="1" applyFill="1" applyBorder="1" applyAlignment="1">
      <alignment horizontal="center" vertical="center" wrapText="1" readingOrder="2"/>
    </xf>
    <xf numFmtId="0" fontId="13" fillId="15" borderId="4" xfId="0" applyFont="1" applyFill="1" applyBorder="1" applyAlignment="1">
      <alignment horizontal="center" vertical="center" wrapText="1" readingOrder="2"/>
    </xf>
    <xf numFmtId="0" fontId="26" fillId="15" borderId="2" xfId="0" applyFont="1" applyFill="1" applyBorder="1" applyAlignment="1">
      <alignment horizontal="center" vertical="center" wrapText="1" readingOrder="2"/>
    </xf>
    <xf numFmtId="0" fontId="26" fillId="15" borderId="4" xfId="0" applyFont="1" applyFill="1" applyBorder="1" applyAlignment="1">
      <alignment horizontal="center" vertical="center" wrapText="1" readingOrder="2"/>
    </xf>
    <xf numFmtId="0" fontId="13" fillId="15" borderId="3" xfId="0" applyFont="1" applyFill="1" applyBorder="1" applyAlignment="1">
      <alignment horizontal="center" vertical="center" wrapText="1" readingOrder="2"/>
    </xf>
    <xf numFmtId="0" fontId="13" fillId="15" borderId="8" xfId="0" applyFont="1" applyFill="1" applyBorder="1" applyAlignment="1">
      <alignment horizontal="center" vertical="center" wrapText="1" readingOrder="2"/>
    </xf>
    <xf numFmtId="0" fontId="13" fillId="15" borderId="14" xfId="0" applyFont="1" applyFill="1" applyBorder="1" applyAlignment="1">
      <alignment horizontal="center" vertical="center" wrapText="1" readingOrder="2"/>
    </xf>
    <xf numFmtId="0" fontId="13" fillId="15" borderId="11" xfId="0" applyFont="1" applyFill="1" applyBorder="1" applyAlignment="1">
      <alignment horizontal="center" vertical="center" wrapText="1" readingOrder="2"/>
    </xf>
    <xf numFmtId="0" fontId="13" fillId="15" borderId="7" xfId="0" applyFont="1" applyFill="1" applyBorder="1" applyAlignment="1">
      <alignment horizontal="center" vertical="center" wrapText="1" readingOrder="2"/>
    </xf>
    <xf numFmtId="0" fontId="13" fillId="15" borderId="12" xfId="0" applyFont="1" applyFill="1" applyBorder="1" applyAlignment="1">
      <alignment horizontal="center" vertical="center" wrapText="1" readingOrder="2"/>
    </xf>
    <xf numFmtId="0" fontId="13" fillId="15" borderId="13" xfId="0" applyFont="1" applyFill="1" applyBorder="1" applyAlignment="1">
      <alignment horizontal="center" vertical="center" wrapText="1" readingOrder="2"/>
    </xf>
    <xf numFmtId="0" fontId="13" fillId="15" borderId="5" xfId="0" applyFont="1" applyFill="1" applyBorder="1" applyAlignment="1">
      <alignment horizontal="center" vertical="center" wrapText="1" readingOrder="2"/>
    </xf>
    <xf numFmtId="0" fontId="13" fillId="15" borderId="6" xfId="0" applyFont="1" applyFill="1" applyBorder="1" applyAlignment="1">
      <alignment horizontal="center" vertical="center" wrapText="1" readingOrder="2"/>
    </xf>
    <xf numFmtId="0" fontId="13" fillId="15" borderId="15" xfId="0" applyFont="1" applyFill="1" applyBorder="1" applyAlignment="1">
      <alignment horizontal="center" vertical="center" wrapText="1" readingOrder="2"/>
    </xf>
    <xf numFmtId="0" fontId="28" fillId="15" borderId="7" xfId="0" applyFont="1" applyFill="1" applyBorder="1" applyAlignment="1">
      <alignment horizontal="center" vertical="center" wrapText="1" readingOrder="2"/>
    </xf>
    <xf numFmtId="0" fontId="28" fillId="15" borderId="12" xfId="0" applyFont="1" applyFill="1" applyBorder="1" applyAlignment="1">
      <alignment horizontal="center" vertical="center" wrapText="1" readingOrder="2"/>
    </xf>
    <xf numFmtId="0" fontId="28" fillId="15" borderId="13" xfId="0" applyFont="1" applyFill="1" applyBorder="1" applyAlignment="1">
      <alignment horizontal="center" vertical="center" wrapText="1" readingOrder="2"/>
    </xf>
    <xf numFmtId="2" fontId="0" fillId="10" borderId="2" xfId="0" applyNumberFormat="1" applyFill="1" applyBorder="1" applyAlignment="1">
      <alignment horizontal="center" vertical="center" wrapText="1"/>
    </xf>
    <xf numFmtId="2" fontId="0" fillId="10" borderId="4" xfId="0" applyNumberFormat="1" applyFill="1" applyBorder="1" applyAlignment="1">
      <alignment horizontal="center" vertical="center" wrapText="1"/>
    </xf>
    <xf numFmtId="2" fontId="0" fillId="5" borderId="2" xfId="0" applyNumberFormat="1" applyFill="1" applyBorder="1" applyAlignment="1">
      <alignment horizontal="center" vertical="center" wrapText="1"/>
    </xf>
    <xf numFmtId="2" fontId="0" fillId="5" borderId="4" xfId="0" applyNumberFormat="1" applyFill="1" applyBorder="1" applyAlignment="1">
      <alignment horizontal="center" vertical="center" wrapText="1"/>
    </xf>
    <xf numFmtId="2" fontId="0" fillId="5" borderId="3" xfId="0" applyNumberFormat="1" applyFill="1" applyBorder="1" applyAlignment="1">
      <alignment horizontal="center" vertical="center" wrapText="1"/>
    </xf>
    <xf numFmtId="2" fontId="16" fillId="11" borderId="2" xfId="0" applyNumberFormat="1" applyFont="1" applyFill="1" applyBorder="1" applyAlignment="1">
      <alignment horizontal="center" vertical="center" wrapText="1" readingOrder="2"/>
    </xf>
    <xf numFmtId="2" fontId="16" fillId="11" borderId="3" xfId="0" applyNumberFormat="1" applyFont="1" applyFill="1" applyBorder="1" applyAlignment="1">
      <alignment horizontal="center" vertical="center" wrapText="1" readingOrder="2"/>
    </xf>
    <xf numFmtId="2" fontId="16" fillId="11" borderId="4" xfId="0" applyNumberFormat="1" applyFont="1" applyFill="1" applyBorder="1" applyAlignment="1">
      <alignment horizontal="center" vertical="center" wrapText="1" readingOrder="2"/>
    </xf>
    <xf numFmtId="2" fontId="13" fillId="3" borderId="2" xfId="0" applyNumberFormat="1" applyFont="1" applyFill="1" applyBorder="1" applyAlignment="1">
      <alignment horizontal="center" vertical="center" wrapText="1" readingOrder="2"/>
    </xf>
    <xf numFmtId="2" fontId="13" fillId="3" borderId="3" xfId="0" applyNumberFormat="1" applyFont="1" applyFill="1" applyBorder="1" applyAlignment="1">
      <alignment horizontal="center" vertical="center" wrapText="1" readingOrder="2"/>
    </xf>
    <xf numFmtId="2" fontId="13" fillId="3" borderId="4" xfId="0" applyNumberFormat="1" applyFont="1" applyFill="1" applyBorder="1" applyAlignment="1">
      <alignment horizontal="center" vertical="center" wrapText="1" readingOrder="2"/>
    </xf>
    <xf numFmtId="2" fontId="16" fillId="11" borderId="1" xfId="0" applyNumberFormat="1" applyFont="1" applyFill="1" applyBorder="1" applyAlignment="1">
      <alignment horizontal="center" vertical="center" wrapText="1" readingOrder="2"/>
    </xf>
    <xf numFmtId="2" fontId="0" fillId="10" borderId="3" xfId="0" applyNumberFormat="1" applyFill="1" applyBorder="1" applyAlignment="1">
      <alignment horizontal="center" vertical="center" wrapText="1"/>
    </xf>
    <xf numFmtId="2" fontId="0" fillId="20" borderId="49" xfId="0" applyNumberFormat="1" applyFill="1" applyBorder="1" applyAlignment="1" applyProtection="1">
      <alignment horizontal="center" vertical="center" wrapText="1"/>
      <protection locked="0"/>
    </xf>
    <xf numFmtId="0" fontId="0" fillId="20" borderId="48" xfId="0" applyNumberFormat="1" applyFill="1" applyBorder="1" applyAlignment="1" applyProtection="1">
      <alignment horizontal="center" vertical="center" wrapText="1"/>
      <protection locked="0"/>
    </xf>
    <xf numFmtId="2" fontId="0" fillId="3" borderId="2" xfId="0" applyNumberForma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 vertical="center" wrapText="1"/>
    </xf>
    <xf numFmtId="2" fontId="1" fillId="10" borderId="2" xfId="1" applyNumberFormat="1" applyFill="1" applyBorder="1" applyAlignment="1">
      <alignment horizontal="center" vertical="center" wrapText="1"/>
    </xf>
    <xf numFmtId="2" fontId="1" fillId="10" borderId="4" xfId="1" applyNumberFormat="1" applyFill="1" applyBorder="1" applyAlignment="1">
      <alignment horizontal="center" vertical="center" wrapText="1"/>
    </xf>
    <xf numFmtId="164" fontId="35" fillId="5" borderId="2" xfId="1" applyNumberFormat="1" applyFont="1" applyFill="1" applyBorder="1" applyAlignment="1">
      <alignment horizontal="center" vertical="center" wrapText="1"/>
    </xf>
    <xf numFmtId="164" fontId="35" fillId="5" borderId="4" xfId="1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18" fillId="18" borderId="2" xfId="0" applyNumberFormat="1" applyFont="1" applyFill="1" applyBorder="1" applyAlignment="1">
      <alignment horizontal="center" vertical="center" wrapText="1"/>
    </xf>
    <xf numFmtId="2" fontId="18" fillId="18" borderId="3" xfId="0" applyNumberFormat="1" applyFont="1" applyFill="1" applyBorder="1" applyAlignment="1">
      <alignment horizontal="center" vertical="center" wrapText="1"/>
    </xf>
    <xf numFmtId="2" fontId="18" fillId="18" borderId="4" xfId="0" applyNumberFormat="1" applyFont="1" applyFill="1" applyBorder="1" applyAlignment="1">
      <alignment horizontal="center" vertical="center" wrapText="1"/>
    </xf>
    <xf numFmtId="164" fontId="0" fillId="5" borderId="2" xfId="0" applyNumberFormat="1" applyFill="1" applyBorder="1" applyAlignment="1">
      <alignment horizontal="center" vertical="center" wrapText="1"/>
    </xf>
    <xf numFmtId="164" fontId="0" fillId="5" borderId="4" xfId="0" applyNumberFormat="1" applyFill="1" applyBorder="1" applyAlignment="1">
      <alignment horizontal="center" vertical="center" wrapText="1"/>
    </xf>
    <xf numFmtId="2" fontId="1" fillId="5" borderId="2" xfId="1" applyNumberFormat="1" applyFill="1" applyBorder="1" applyAlignment="1">
      <alignment horizontal="center" vertical="center" wrapText="1"/>
    </xf>
    <xf numFmtId="2" fontId="1" fillId="5" borderId="3" xfId="1" applyNumberFormat="1" applyFill="1" applyBorder="1" applyAlignment="1">
      <alignment horizontal="center" vertical="center" wrapText="1"/>
    </xf>
    <xf numFmtId="2" fontId="1" fillId="5" borderId="4" xfId="1" applyNumberFormat="1" applyFill="1" applyBorder="1" applyAlignment="1">
      <alignment horizontal="center" vertical="center" wrapText="1"/>
    </xf>
    <xf numFmtId="2" fontId="1" fillId="10" borderId="3" xfId="1" applyNumberFormat="1" applyFill="1" applyBorder="1" applyAlignment="1">
      <alignment horizontal="center" vertical="center" wrapText="1"/>
    </xf>
    <xf numFmtId="164" fontId="0" fillId="10" borderId="2" xfId="0" applyNumberFormat="1" applyFill="1" applyBorder="1" applyAlignment="1">
      <alignment horizontal="center" vertical="center" wrapText="1"/>
    </xf>
    <xf numFmtId="164" fontId="0" fillId="10" borderId="4" xfId="0" applyNumberFormat="1" applyFill="1" applyBorder="1" applyAlignment="1">
      <alignment horizontal="center" vertical="center" wrapText="1"/>
    </xf>
    <xf numFmtId="2" fontId="13" fillId="6" borderId="1" xfId="0" applyNumberFormat="1" applyFont="1" applyFill="1" applyBorder="1" applyAlignment="1">
      <alignment horizontal="center" vertical="center" wrapText="1" readingOrder="2"/>
    </xf>
    <xf numFmtId="2" fontId="13" fillId="3" borderId="1" xfId="0" applyNumberFormat="1" applyFont="1" applyFill="1" applyBorder="1" applyAlignment="1">
      <alignment horizontal="center" vertical="center" wrapText="1" readingOrder="2"/>
    </xf>
    <xf numFmtId="2" fontId="14" fillId="3" borderId="1" xfId="0" applyNumberFormat="1" applyFont="1" applyFill="1" applyBorder="1" applyAlignment="1">
      <alignment horizontal="center" vertical="center" wrapText="1" readingOrder="2"/>
    </xf>
    <xf numFmtId="2" fontId="16" fillId="11" borderId="1" xfId="0" applyNumberFormat="1" applyFont="1" applyFill="1" applyBorder="1" applyAlignment="1">
      <alignment horizontal="right" vertical="center" wrapText="1" readingOrder="2"/>
    </xf>
    <xf numFmtId="0" fontId="16" fillId="11" borderId="2" xfId="0" applyFont="1" applyFill="1" applyBorder="1" applyAlignment="1">
      <alignment horizontal="center" vertical="center" wrapText="1" readingOrder="2"/>
    </xf>
    <xf numFmtId="0" fontId="16" fillId="11" borderId="4" xfId="0" applyFont="1" applyFill="1" applyBorder="1" applyAlignment="1">
      <alignment horizontal="center" vertical="center" wrapText="1" readingOrder="2"/>
    </xf>
    <xf numFmtId="2" fontId="19" fillId="6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readingOrder="2"/>
    </xf>
    <xf numFmtId="2" fontId="16" fillId="11" borderId="4" xfId="0" applyNumberFormat="1" applyFont="1" applyFill="1" applyBorder="1" applyAlignment="1">
      <alignment horizontal="center" vertical="center" readingOrder="2"/>
    </xf>
    <xf numFmtId="2" fontId="18" fillId="3" borderId="1" xfId="0" applyNumberFormat="1" applyFont="1" applyFill="1" applyBorder="1" applyAlignment="1">
      <alignment horizontal="center" vertical="center" wrapText="1" readingOrder="2"/>
    </xf>
    <xf numFmtId="2" fontId="0" fillId="11" borderId="1" xfId="0" applyNumberFormat="1" applyFont="1" applyFill="1" applyBorder="1" applyAlignment="1">
      <alignment horizontal="center" vertical="center" wrapText="1" readingOrder="2"/>
    </xf>
    <xf numFmtId="2" fontId="13" fillId="3" borderId="2" xfId="0" applyNumberFormat="1" applyFont="1" applyFill="1" applyBorder="1" applyAlignment="1">
      <alignment horizontal="center" vertical="center" readingOrder="2"/>
    </xf>
    <xf numFmtId="2" fontId="13" fillId="3" borderId="3" xfId="0" applyNumberFormat="1" applyFont="1" applyFill="1" applyBorder="1" applyAlignment="1">
      <alignment horizontal="center" vertical="center" readingOrder="2"/>
    </xf>
    <xf numFmtId="2" fontId="13" fillId="3" borderId="4" xfId="0" applyNumberFormat="1" applyFont="1" applyFill="1" applyBorder="1" applyAlignment="1">
      <alignment horizontal="center" vertical="center" readingOrder="2"/>
    </xf>
    <xf numFmtId="2" fontId="25" fillId="6" borderId="1" xfId="0" applyNumberFormat="1" applyFont="1" applyFill="1" applyBorder="1" applyAlignment="1">
      <alignment horizontal="center" vertical="center" wrapText="1" readingOrder="2"/>
    </xf>
    <xf numFmtId="2" fontId="13" fillId="6" borderId="1" xfId="0" applyNumberFormat="1" applyFont="1" applyFill="1" applyBorder="1" applyAlignment="1">
      <alignment horizontal="center" vertical="center" readingOrder="2"/>
    </xf>
    <xf numFmtId="2" fontId="26" fillId="6" borderId="1" xfId="0" applyNumberFormat="1" applyFont="1" applyFill="1" applyBorder="1" applyAlignment="1">
      <alignment horizontal="center" vertical="center" wrapText="1"/>
    </xf>
    <xf numFmtId="2" fontId="13" fillId="6" borderId="1" xfId="0" applyNumberFormat="1" applyFont="1" applyFill="1" applyBorder="1" applyAlignment="1">
      <alignment horizontal="center" vertical="center" wrapText="1"/>
    </xf>
    <xf numFmtId="2" fontId="26" fillId="6" borderId="1" xfId="0" applyNumberFormat="1" applyFont="1" applyFill="1" applyBorder="1" applyAlignment="1">
      <alignment horizontal="center" vertical="center"/>
    </xf>
    <xf numFmtId="2" fontId="17" fillId="3" borderId="1" xfId="0" applyNumberFormat="1" applyFont="1" applyFill="1" applyBorder="1" applyAlignment="1">
      <alignment horizontal="center" vertical="center" readingOrder="2"/>
    </xf>
    <xf numFmtId="2" fontId="0" fillId="11" borderId="1" xfId="0" applyNumberFormat="1" applyFont="1" applyFill="1" applyBorder="1" applyAlignment="1">
      <alignment horizontal="center" vertical="center" readingOrder="2"/>
    </xf>
    <xf numFmtId="0" fontId="0" fillId="10" borderId="3" xfId="0" applyNumberFormat="1" applyFill="1" applyBorder="1" applyAlignment="1">
      <alignment horizontal="center" vertical="center" wrapText="1"/>
    </xf>
    <xf numFmtId="0" fontId="0" fillId="10" borderId="4" xfId="0" applyNumberFormat="1" applyFill="1" applyBorder="1" applyAlignment="1">
      <alignment horizontal="center" vertical="center" wrapText="1"/>
    </xf>
    <xf numFmtId="2" fontId="0" fillId="18" borderId="2" xfId="0" applyNumberFormat="1" applyFill="1" applyBorder="1" applyAlignment="1">
      <alignment horizontal="center" vertical="center" wrapText="1"/>
    </xf>
    <xf numFmtId="2" fontId="0" fillId="18" borderId="3" xfId="0" applyNumberFormat="1" applyFill="1" applyBorder="1" applyAlignment="1">
      <alignment horizontal="center" vertical="center" wrapText="1"/>
    </xf>
    <xf numFmtId="2" fontId="0" fillId="18" borderId="4" xfId="0" applyNumberFormat="1" applyFill="1" applyBorder="1" applyAlignment="1">
      <alignment horizontal="center" vertical="center" wrapText="1"/>
    </xf>
    <xf numFmtId="2" fontId="0" fillId="3" borderId="48" xfId="0" applyNumberFormat="1" applyFill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38" fillId="0" borderId="46" xfId="0" applyFont="1" applyBorder="1" applyAlignment="1">
      <alignment horizontal="center"/>
    </xf>
    <xf numFmtId="0" fontId="36" fillId="0" borderId="0" xfId="0" applyFont="1" applyAlignment="1">
      <alignment horizontal="center" vertical="center"/>
    </xf>
    <xf numFmtId="0" fontId="36" fillId="0" borderId="46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46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6">
    <dxf>
      <font>
        <color rgb="FF92D05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3" tint="0.39994506668294322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2D05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3" tint="0.39994506668294322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2D05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3" tint="0.39994506668294322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/>
              <a:t>مقایسه</a:t>
            </a:r>
            <a:r>
              <a:rPr lang="fa-IR" baseline="0"/>
              <a:t> عامل ها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2">
                    <a:lumMod val="40000"/>
                    <a:lumOff val="60000"/>
                  </a:schemeClr>
                </a:gs>
                <a:gs pos="46000">
                  <a:schemeClr val="accent2">
                    <a:lumMod val="95000"/>
                    <a:lumOff val="5000"/>
                  </a:schemeClr>
                </a:gs>
                <a:gs pos="100000">
                  <a:schemeClr val="accent2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'مقایسه عامل'!$C$4:$C$10</c:f>
              <c:strCache>
                <c:ptCount val="7"/>
                <c:pt idx="0">
                  <c:v>عامل 1</c:v>
                </c:pt>
                <c:pt idx="1">
                  <c:v>عامل 2</c:v>
                </c:pt>
                <c:pt idx="2">
                  <c:v>عامل 3</c:v>
                </c:pt>
                <c:pt idx="3">
                  <c:v>عامل 4</c:v>
                </c:pt>
                <c:pt idx="4">
                  <c:v>عامل 5</c:v>
                </c:pt>
                <c:pt idx="5">
                  <c:v>عامل 6</c:v>
                </c:pt>
                <c:pt idx="6">
                  <c:v>عامل 7</c:v>
                </c:pt>
              </c:strCache>
            </c:strRef>
          </c:cat>
          <c:val>
            <c:numRef>
              <c:f>'مقایسه عامل'!$E$4:$E$10</c:f>
              <c:numCache>
                <c:formatCode>0.00</c:formatCode>
                <c:ptCount val="7"/>
                <c:pt idx="0">
                  <c:v>1.8557142857142854</c:v>
                </c:pt>
                <c:pt idx="1">
                  <c:v>1.0416666666666667</c:v>
                </c:pt>
                <c:pt idx="2">
                  <c:v>1.8888888888888891</c:v>
                </c:pt>
                <c:pt idx="3">
                  <c:v>2.2777777777777781</c:v>
                </c:pt>
                <c:pt idx="4">
                  <c:v>2.2386969815248503</c:v>
                </c:pt>
                <c:pt idx="5">
                  <c:v>1.5166666666666666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4-4017-9CB5-74402B322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195232"/>
        <c:axId val="189196352"/>
      </c:barChart>
      <c:catAx>
        <c:axId val="18919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196352"/>
        <c:crosses val="autoZero"/>
        <c:auto val="1"/>
        <c:lblAlgn val="ctr"/>
        <c:lblOffset val="100"/>
        <c:noMultiLvlLbl val="0"/>
      </c:catAx>
      <c:valAx>
        <c:axId val="18919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195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27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933451</xdr:colOff>
      <xdr:row>10</xdr:row>
      <xdr:rowOff>42862</xdr:rowOff>
    </xdr:from>
    <xdr:to>
      <xdr:col>6</xdr:col>
      <xdr:colOff>647701</xdr:colOff>
      <xdr:row>24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C:\Users\a.khandan\Desktop\&#1662;&#1585;&#1587;&#1588;&#1606;&#1575;&#1605;&#1607;%201.xlsx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I341"/>
  <sheetViews>
    <sheetView rightToLeft="1" tabSelected="1" view="pageBreakPreview" zoomScale="124" zoomScaleNormal="130" zoomScaleSheetLayoutView="124" workbookViewId="0">
      <selection activeCell="F5" sqref="F5"/>
    </sheetView>
  </sheetViews>
  <sheetFormatPr defaultColWidth="9.140625" defaultRowHeight="12.75"/>
  <cols>
    <col min="1" max="1" width="17.85546875" style="39" customWidth="1"/>
    <col min="2" max="2" width="57" style="24" customWidth="1"/>
    <col min="3" max="3" width="17" style="25" customWidth="1"/>
    <col min="4" max="4" width="7.5703125" style="25" customWidth="1"/>
    <col min="5" max="5" width="10.28515625" style="25" customWidth="1"/>
    <col min="6" max="6" width="11" style="24" customWidth="1"/>
    <col min="7" max="7" width="12.28515625" style="24" customWidth="1"/>
    <col min="8" max="8" width="9.42578125" style="24" customWidth="1"/>
    <col min="9" max="9" width="12.5703125" style="24" customWidth="1"/>
    <col min="10" max="12" width="9.140625" style="24" customWidth="1"/>
    <col min="13" max="13" width="9.85546875" style="24" customWidth="1"/>
    <col min="14" max="16384" width="9.140625" style="24"/>
  </cols>
  <sheetData>
    <row r="1" spans="1:7" ht="13.5" thickBot="1">
      <c r="A1" s="307" t="s">
        <v>1092</v>
      </c>
      <c r="B1" s="308"/>
      <c r="C1" s="308"/>
    </row>
    <row r="2" spans="1:7" ht="13.5" thickBot="1">
      <c r="A2" s="20" t="s">
        <v>311</v>
      </c>
      <c r="B2" s="20" t="s">
        <v>312</v>
      </c>
      <c r="C2" s="20" t="s">
        <v>309</v>
      </c>
    </row>
    <row r="3" spans="1:7" ht="18" customHeight="1" thickBot="1">
      <c r="A3" s="306" t="s">
        <v>0</v>
      </c>
      <c r="B3" s="6" t="s">
        <v>29</v>
      </c>
      <c r="C3" s="268"/>
    </row>
    <row r="4" spans="1:7" ht="18" customHeight="1" thickBot="1">
      <c r="A4" s="306"/>
      <c r="B4" s="6" t="s">
        <v>30</v>
      </c>
      <c r="C4" s="268"/>
    </row>
    <row r="5" spans="1:7" ht="18" customHeight="1" thickBot="1">
      <c r="A5" s="306"/>
      <c r="B5" s="6" t="s">
        <v>31</v>
      </c>
      <c r="C5" s="268"/>
    </row>
    <row r="6" spans="1:7" ht="18" customHeight="1" thickBot="1">
      <c r="A6" s="306"/>
      <c r="B6" s="6" t="s">
        <v>32</v>
      </c>
      <c r="C6" s="268">
        <v>6</v>
      </c>
    </row>
    <row r="7" spans="1:7" ht="18" customHeight="1" thickBot="1">
      <c r="A7" s="306"/>
      <c r="B7" s="6" t="s">
        <v>267</v>
      </c>
      <c r="C7" s="268">
        <v>2</v>
      </c>
    </row>
    <row r="8" spans="1:7" ht="18" customHeight="1" thickBot="1">
      <c r="A8" s="306"/>
      <c r="B8" s="6" t="s">
        <v>33</v>
      </c>
      <c r="C8" s="268">
        <v>0</v>
      </c>
      <c r="D8" s="7">
        <f>SUM(C6,C7,C8)</f>
        <v>8</v>
      </c>
    </row>
    <row r="9" spans="1:7" ht="18" customHeight="1" thickBot="1">
      <c r="A9" s="302" t="s">
        <v>146</v>
      </c>
      <c r="B9" s="8" t="s">
        <v>39</v>
      </c>
      <c r="C9" s="269" t="s">
        <v>1080</v>
      </c>
    </row>
    <row r="10" spans="1:7" ht="18" customHeight="1" thickBot="1">
      <c r="A10" s="300"/>
      <c r="B10" s="8" t="s">
        <v>40</v>
      </c>
      <c r="C10" s="269" t="s">
        <v>86</v>
      </c>
      <c r="G10" s="24" t="s">
        <v>86</v>
      </c>
    </row>
    <row r="11" spans="1:7" ht="18" customHeight="1" thickBot="1">
      <c r="A11" s="300"/>
      <c r="B11" s="8" t="s">
        <v>41</v>
      </c>
      <c r="C11" s="269" t="s">
        <v>1081</v>
      </c>
      <c r="G11" s="24" t="s">
        <v>104</v>
      </c>
    </row>
    <row r="12" spans="1:7" ht="18" customHeight="1" thickBot="1">
      <c r="A12" s="300"/>
      <c r="B12" s="8" t="s">
        <v>268</v>
      </c>
      <c r="C12" s="269" t="s">
        <v>108</v>
      </c>
      <c r="G12" s="24" t="s">
        <v>105</v>
      </c>
    </row>
    <row r="13" spans="1:7" ht="18" customHeight="1" thickBot="1">
      <c r="A13" s="301"/>
      <c r="B13" s="8" t="s">
        <v>128</v>
      </c>
      <c r="C13" s="269">
        <v>24</v>
      </c>
    </row>
    <row r="14" spans="1:7" ht="18" customHeight="1" thickBot="1">
      <c r="A14" s="302" t="s">
        <v>147</v>
      </c>
      <c r="B14" s="10" t="s">
        <v>43</v>
      </c>
      <c r="C14" s="270">
        <v>11</v>
      </c>
      <c r="G14" s="24" t="s">
        <v>107</v>
      </c>
    </row>
    <row r="15" spans="1:7" ht="18" customHeight="1" thickBot="1">
      <c r="A15" s="300"/>
      <c r="B15" s="10" t="s">
        <v>44</v>
      </c>
      <c r="C15" s="270">
        <v>0</v>
      </c>
      <c r="G15" s="24" t="s">
        <v>99</v>
      </c>
    </row>
    <row r="16" spans="1:7" ht="18" customHeight="1" thickBot="1">
      <c r="A16" s="300"/>
      <c r="B16" s="10" t="s">
        <v>45</v>
      </c>
      <c r="C16" s="270">
        <v>0</v>
      </c>
      <c r="D16" s="11">
        <f>SUM(C14,C15,C16)</f>
        <v>11</v>
      </c>
      <c r="G16" s="24" t="s">
        <v>108</v>
      </c>
    </row>
    <row r="17" spans="1:8" ht="18" customHeight="1" thickBot="1">
      <c r="A17" s="302" t="s">
        <v>148</v>
      </c>
      <c r="B17" s="10" t="s">
        <v>96</v>
      </c>
      <c r="C17" s="270">
        <v>0</v>
      </c>
      <c r="G17" s="24" t="s">
        <v>109</v>
      </c>
    </row>
    <row r="18" spans="1:8" ht="18" customHeight="1" thickBot="1">
      <c r="A18" s="300"/>
      <c r="B18" s="10" t="s">
        <v>97</v>
      </c>
      <c r="C18" s="270">
        <v>0</v>
      </c>
    </row>
    <row r="19" spans="1:8" ht="18" customHeight="1" thickBot="1">
      <c r="A19" s="301"/>
      <c r="B19" s="12" t="s">
        <v>310</v>
      </c>
      <c r="C19" s="271">
        <v>3</v>
      </c>
      <c r="D19" s="11">
        <f>SUM(C17,C18,C19)</f>
        <v>3</v>
      </c>
      <c r="E19" s="11">
        <f>SUM(D16,D19)</f>
        <v>14</v>
      </c>
    </row>
    <row r="20" spans="1:8" ht="18" customHeight="1" thickBot="1">
      <c r="A20" s="3" t="s">
        <v>149</v>
      </c>
      <c r="B20" s="10" t="s">
        <v>131</v>
      </c>
      <c r="C20" s="270">
        <v>69</v>
      </c>
    </row>
    <row r="21" spans="1:8" s="128" customFormat="1" ht="18" customHeight="1" thickBot="1">
      <c r="A21" s="127"/>
      <c r="B21" s="108" t="s">
        <v>307</v>
      </c>
      <c r="C21" s="272">
        <f>SUM(C14:C20)</f>
        <v>83</v>
      </c>
      <c r="D21" s="31"/>
      <c r="E21" s="31"/>
    </row>
    <row r="22" spans="1:8" ht="18" customHeight="1" thickBot="1">
      <c r="A22" s="306" t="s">
        <v>151</v>
      </c>
      <c r="B22" s="13" t="s">
        <v>46</v>
      </c>
      <c r="C22" s="273">
        <v>0</v>
      </c>
    </row>
    <row r="23" spans="1:8" ht="18" customHeight="1" thickBot="1">
      <c r="A23" s="306"/>
      <c r="B23" s="13" t="s">
        <v>47</v>
      </c>
      <c r="C23" s="273">
        <v>0</v>
      </c>
    </row>
    <row r="24" spans="1:8" ht="18" customHeight="1" thickBot="1">
      <c r="A24" s="306"/>
      <c r="B24" s="13" t="s">
        <v>48</v>
      </c>
      <c r="C24" s="273">
        <v>3</v>
      </c>
    </row>
    <row r="25" spans="1:8" ht="18" customHeight="1" thickBot="1">
      <c r="A25" s="306"/>
      <c r="B25" s="13" t="s">
        <v>49</v>
      </c>
      <c r="C25" s="273">
        <v>8</v>
      </c>
    </row>
    <row r="26" spans="1:8" ht="18" customHeight="1" thickBot="1">
      <c r="A26" s="306"/>
      <c r="B26" s="13" t="s">
        <v>50</v>
      </c>
      <c r="C26" s="273">
        <v>3</v>
      </c>
    </row>
    <row r="27" spans="1:8" ht="18" customHeight="1" thickBot="1">
      <c r="A27" s="4"/>
      <c r="B27" s="129" t="s">
        <v>307</v>
      </c>
      <c r="C27" s="274">
        <f>SUM(C22:C26)</f>
        <v>14</v>
      </c>
      <c r="D27" s="27">
        <f>SUM(C22,C23)</f>
        <v>0</v>
      </c>
      <c r="E27" s="27">
        <f>D27+C24</f>
        <v>3</v>
      </c>
    </row>
    <row r="28" spans="1:8" ht="18" customHeight="1" thickBot="1">
      <c r="A28" s="306" t="s">
        <v>153</v>
      </c>
      <c r="B28" s="10" t="s">
        <v>51</v>
      </c>
      <c r="C28" s="270">
        <v>5</v>
      </c>
      <c r="F28" s="259"/>
      <c r="G28" s="259"/>
      <c r="H28" s="259"/>
    </row>
    <row r="29" spans="1:8" ht="18" customHeight="1" thickBot="1">
      <c r="A29" s="306"/>
      <c r="B29" s="10" t="s">
        <v>52</v>
      </c>
      <c r="C29" s="271">
        <v>3</v>
      </c>
      <c r="D29" s="28"/>
      <c r="F29" s="260"/>
      <c r="G29" s="260"/>
      <c r="H29" s="260"/>
    </row>
    <row r="30" spans="1:8" ht="18" customHeight="1" thickBot="1">
      <c r="A30" s="306"/>
      <c r="B30" s="10" t="s">
        <v>53</v>
      </c>
      <c r="C30" s="270">
        <v>6</v>
      </c>
      <c r="D30" s="29">
        <f>SUM(C28,C29,C30)</f>
        <v>14</v>
      </c>
      <c r="F30" s="260"/>
      <c r="G30" s="260"/>
      <c r="H30" s="260"/>
    </row>
    <row r="31" spans="1:8" ht="18" customHeight="1" thickBot="1">
      <c r="A31" s="306"/>
      <c r="B31" s="10" t="s">
        <v>54</v>
      </c>
      <c r="C31" s="275">
        <v>0</v>
      </c>
      <c r="F31" s="260"/>
      <c r="G31" s="260"/>
      <c r="H31" s="260"/>
    </row>
    <row r="32" spans="1:8" ht="18" customHeight="1" thickBot="1">
      <c r="A32" s="4"/>
      <c r="B32" s="108" t="s">
        <v>307</v>
      </c>
      <c r="C32" s="272">
        <f>SUM(C28:C31)</f>
        <v>14</v>
      </c>
      <c r="F32" s="260"/>
      <c r="G32" s="260"/>
      <c r="H32" s="260"/>
    </row>
    <row r="33" spans="1:8" ht="18" customHeight="1" thickBot="1">
      <c r="A33" s="302" t="s">
        <v>152</v>
      </c>
      <c r="B33" s="8" t="s">
        <v>269</v>
      </c>
      <c r="C33" s="269">
        <v>0</v>
      </c>
      <c r="F33" s="260"/>
      <c r="G33" s="260"/>
      <c r="H33" s="260"/>
    </row>
    <row r="34" spans="1:8" ht="18" customHeight="1" thickBot="1">
      <c r="A34" s="300"/>
      <c r="B34" s="8" t="s">
        <v>270</v>
      </c>
      <c r="C34" s="269">
        <v>14</v>
      </c>
      <c r="F34" s="260"/>
      <c r="G34" s="260"/>
      <c r="H34" s="260"/>
    </row>
    <row r="35" spans="1:8" ht="18" customHeight="1" thickBot="1">
      <c r="A35" s="301"/>
      <c r="B35" s="8" t="s">
        <v>271</v>
      </c>
      <c r="C35" s="269">
        <v>0</v>
      </c>
      <c r="D35" s="9">
        <f>SUM(C33:C35)</f>
        <v>14</v>
      </c>
      <c r="F35" s="260"/>
      <c r="G35" s="260"/>
      <c r="H35" s="260"/>
    </row>
    <row r="36" spans="1:8" ht="18" customHeight="1" thickBot="1">
      <c r="A36" s="302" t="s">
        <v>150</v>
      </c>
      <c r="B36" s="13" t="s">
        <v>313</v>
      </c>
      <c r="C36" s="273">
        <v>13</v>
      </c>
      <c r="D36" s="30"/>
      <c r="F36" s="261"/>
      <c r="G36" s="261"/>
      <c r="H36" s="261"/>
    </row>
    <row r="37" spans="1:8" ht="18" customHeight="1" thickBot="1">
      <c r="A37" s="300"/>
      <c r="B37" s="13" t="s">
        <v>314</v>
      </c>
      <c r="C37" s="273">
        <v>51</v>
      </c>
      <c r="D37" s="31"/>
      <c r="F37" s="261"/>
      <c r="G37" s="261"/>
      <c r="H37" s="261"/>
    </row>
    <row r="38" spans="1:8" ht="18" customHeight="1" thickBot="1">
      <c r="A38" s="300"/>
      <c r="B38" s="14" t="s">
        <v>315</v>
      </c>
      <c r="C38" s="276">
        <v>35</v>
      </c>
    </row>
    <row r="39" spans="1:8" ht="18" customHeight="1" thickBot="1">
      <c r="A39" s="300"/>
      <c r="B39" s="14" t="s">
        <v>316</v>
      </c>
      <c r="C39" s="276">
        <v>344</v>
      </c>
    </row>
    <row r="40" spans="1:8" ht="18" customHeight="1" thickBot="1">
      <c r="A40" s="300"/>
      <c r="B40" s="15" t="s">
        <v>317</v>
      </c>
      <c r="C40" s="277">
        <v>4</v>
      </c>
    </row>
    <row r="41" spans="1:8" ht="18" customHeight="1" thickBot="1">
      <c r="A41" s="300"/>
      <c r="B41" s="15" t="s">
        <v>318</v>
      </c>
      <c r="C41" s="277">
        <v>17</v>
      </c>
    </row>
    <row r="42" spans="1:8" ht="18" customHeight="1" thickBot="1">
      <c r="A42" s="300"/>
      <c r="B42" s="16" t="s">
        <v>319</v>
      </c>
      <c r="C42" s="278">
        <v>15</v>
      </c>
    </row>
    <row r="43" spans="1:8" ht="18" customHeight="1" thickBot="1">
      <c r="A43" s="300"/>
      <c r="B43" s="16" t="s">
        <v>320</v>
      </c>
      <c r="C43" s="278">
        <v>91</v>
      </c>
    </row>
    <row r="44" spans="1:8" ht="18" customHeight="1" thickBot="1">
      <c r="A44" s="300"/>
      <c r="B44" s="2" t="s">
        <v>321</v>
      </c>
      <c r="C44" s="279">
        <v>4</v>
      </c>
    </row>
    <row r="45" spans="1:8" ht="18" customHeight="1" thickBot="1">
      <c r="A45" s="300"/>
      <c r="B45" s="17" t="s">
        <v>322</v>
      </c>
      <c r="C45" s="279">
        <v>25</v>
      </c>
    </row>
    <row r="46" spans="1:8" ht="18" customHeight="1" thickBot="1">
      <c r="A46" s="300"/>
      <c r="B46" s="32" t="s">
        <v>173</v>
      </c>
      <c r="C46" s="277">
        <v>23</v>
      </c>
    </row>
    <row r="47" spans="1:8" ht="18" customHeight="1" thickBot="1">
      <c r="A47" s="300"/>
      <c r="B47" s="32" t="s">
        <v>272</v>
      </c>
      <c r="C47" s="277">
        <v>130</v>
      </c>
    </row>
    <row r="48" spans="1:8" ht="18" customHeight="1" thickBot="1">
      <c r="A48" s="301"/>
      <c r="B48" s="107" t="s">
        <v>308</v>
      </c>
      <c r="C48" s="280">
        <f>SUM(C37,C39,C41,C43,C45,C47)</f>
        <v>658</v>
      </c>
    </row>
    <row r="49" spans="1:5" ht="18" customHeight="1" thickBot="1">
      <c r="A49" s="306" t="s">
        <v>34</v>
      </c>
      <c r="B49" s="18" t="s">
        <v>273</v>
      </c>
      <c r="C49" s="281">
        <v>4</v>
      </c>
    </row>
    <row r="50" spans="1:5" ht="18" customHeight="1" thickBot="1">
      <c r="A50" s="306"/>
      <c r="B50" s="18" t="s">
        <v>274</v>
      </c>
      <c r="C50" s="281">
        <v>2</v>
      </c>
    </row>
    <row r="51" spans="1:5" ht="18" customHeight="1" thickBot="1">
      <c r="A51" s="306"/>
      <c r="B51" s="18" t="s">
        <v>275</v>
      </c>
      <c r="C51" s="281">
        <v>1</v>
      </c>
    </row>
    <row r="52" spans="1:5" ht="18" customHeight="1" thickBot="1">
      <c r="A52" s="306"/>
      <c r="B52" s="18" t="s">
        <v>276</v>
      </c>
      <c r="C52" s="281">
        <v>1</v>
      </c>
    </row>
    <row r="53" spans="1:5" ht="18" customHeight="1" thickBot="1">
      <c r="A53" s="306"/>
      <c r="B53" s="18" t="s">
        <v>277</v>
      </c>
      <c r="C53" s="281">
        <v>2</v>
      </c>
    </row>
    <row r="54" spans="1:5" ht="18" customHeight="1" thickBot="1">
      <c r="A54" s="306" t="s">
        <v>35</v>
      </c>
      <c r="B54" s="16" t="s">
        <v>55</v>
      </c>
      <c r="C54" s="282">
        <v>500</v>
      </c>
    </row>
    <row r="55" spans="1:5" ht="18" customHeight="1" thickBot="1">
      <c r="A55" s="306"/>
      <c r="B55" s="16" t="s">
        <v>56</v>
      </c>
      <c r="C55" s="278">
        <v>158</v>
      </c>
      <c r="D55" s="33">
        <f>SUM(C54:C56)</f>
        <v>658</v>
      </c>
      <c r="E55" s="33"/>
    </row>
    <row r="56" spans="1:5" ht="18" customHeight="1" thickBot="1">
      <c r="A56" s="306"/>
      <c r="B56" s="16" t="s">
        <v>111</v>
      </c>
      <c r="C56" s="283">
        <v>0</v>
      </c>
    </row>
    <row r="57" spans="1:5" ht="18" customHeight="1" thickBot="1">
      <c r="A57" s="306"/>
      <c r="B57" s="16" t="s">
        <v>287</v>
      </c>
      <c r="C57" s="278">
        <v>68</v>
      </c>
    </row>
    <row r="58" spans="1:5" ht="18" customHeight="1" thickBot="1">
      <c r="A58" s="306"/>
      <c r="B58" s="16" t="s">
        <v>188</v>
      </c>
      <c r="C58" s="278">
        <v>109</v>
      </c>
    </row>
    <row r="59" spans="1:5" ht="18" customHeight="1" thickBot="1">
      <c r="A59" s="306"/>
      <c r="B59" s="16" t="s">
        <v>134</v>
      </c>
      <c r="C59" s="278">
        <v>0</v>
      </c>
    </row>
    <row r="60" spans="1:5" ht="18" customHeight="1" thickBot="1">
      <c r="A60" s="306"/>
      <c r="B60" s="16" t="s">
        <v>2</v>
      </c>
      <c r="C60" s="278">
        <v>4</v>
      </c>
    </row>
    <row r="61" spans="1:5" ht="18" customHeight="1" thickBot="1">
      <c r="A61" s="306"/>
      <c r="B61" s="16" t="s">
        <v>57</v>
      </c>
      <c r="C61" s="278">
        <v>3</v>
      </c>
    </row>
    <row r="62" spans="1:5" ht="18" customHeight="1" thickBot="1">
      <c r="A62" s="306"/>
      <c r="B62" s="16" t="s">
        <v>58</v>
      </c>
      <c r="C62" s="278">
        <v>0</v>
      </c>
    </row>
    <row r="63" spans="1:5" ht="18" customHeight="1" thickBot="1">
      <c r="A63" s="306"/>
      <c r="B63" s="16" t="s">
        <v>59</v>
      </c>
      <c r="C63" s="278">
        <v>1</v>
      </c>
    </row>
    <row r="64" spans="1:5" ht="18" customHeight="1" thickBot="1">
      <c r="A64" s="306"/>
      <c r="B64" s="16" t="s">
        <v>3</v>
      </c>
      <c r="C64" s="278">
        <v>1</v>
      </c>
    </row>
    <row r="65" spans="1:4" ht="18" customHeight="1" thickBot="1">
      <c r="A65" s="306"/>
      <c r="B65" s="16" t="s">
        <v>60</v>
      </c>
      <c r="C65" s="278">
        <v>0</v>
      </c>
    </row>
    <row r="66" spans="1:4" ht="18" customHeight="1" thickBot="1">
      <c r="A66" s="306"/>
      <c r="B66" s="16" t="s">
        <v>61</v>
      </c>
      <c r="C66" s="278">
        <v>0</v>
      </c>
    </row>
    <row r="67" spans="1:4" ht="18" customHeight="1" thickBot="1">
      <c r="A67" s="306"/>
      <c r="B67" s="16" t="s">
        <v>4</v>
      </c>
      <c r="C67" s="278">
        <v>1</v>
      </c>
    </row>
    <row r="68" spans="1:4" ht="18" customHeight="1" thickBot="1">
      <c r="A68" s="306"/>
      <c r="B68" s="16" t="s">
        <v>62</v>
      </c>
      <c r="C68" s="278">
        <v>0</v>
      </c>
    </row>
    <row r="69" spans="1:4" ht="18" customHeight="1" thickBot="1">
      <c r="A69" s="306" t="s">
        <v>36</v>
      </c>
      <c r="B69" s="19" t="s">
        <v>5</v>
      </c>
      <c r="C69" s="284">
        <v>0</v>
      </c>
    </row>
    <row r="70" spans="1:4" ht="18" customHeight="1" thickBot="1">
      <c r="A70" s="306"/>
      <c r="B70" s="19" t="s">
        <v>6</v>
      </c>
      <c r="C70" s="284"/>
    </row>
    <row r="71" spans="1:4" ht="18" customHeight="1" thickBot="1">
      <c r="A71" s="306"/>
      <c r="B71" s="19" t="s">
        <v>7</v>
      </c>
      <c r="C71" s="284"/>
    </row>
    <row r="72" spans="1:4" ht="18" customHeight="1" thickBot="1">
      <c r="A72" s="306"/>
      <c r="B72" s="19" t="s">
        <v>8</v>
      </c>
      <c r="C72" s="284"/>
    </row>
    <row r="73" spans="1:4" ht="18" customHeight="1" thickBot="1">
      <c r="A73" s="306" t="s">
        <v>87</v>
      </c>
      <c r="B73" s="6" t="s">
        <v>63</v>
      </c>
      <c r="C73" s="268">
        <v>6</v>
      </c>
    </row>
    <row r="74" spans="1:4" ht="18" customHeight="1" thickBot="1">
      <c r="A74" s="306"/>
      <c r="B74" s="6" t="s">
        <v>64</v>
      </c>
      <c r="C74" s="268">
        <v>0</v>
      </c>
    </row>
    <row r="75" spans="1:4" ht="18" customHeight="1" thickBot="1">
      <c r="A75" s="306"/>
      <c r="B75" s="6" t="s">
        <v>65</v>
      </c>
      <c r="C75" s="268">
        <v>0</v>
      </c>
    </row>
    <row r="76" spans="1:4" ht="18" customHeight="1" thickBot="1">
      <c r="A76" s="306"/>
      <c r="B76" s="6" t="s">
        <v>66</v>
      </c>
      <c r="C76" s="268">
        <v>0</v>
      </c>
    </row>
    <row r="77" spans="1:4" ht="18" customHeight="1" thickBot="1">
      <c r="A77" s="306"/>
      <c r="B77" s="6" t="s">
        <v>67</v>
      </c>
      <c r="C77" s="268">
        <v>0</v>
      </c>
    </row>
    <row r="78" spans="1:4" ht="18" customHeight="1" thickBot="1">
      <c r="A78" s="306"/>
      <c r="B78" s="6" t="s">
        <v>9</v>
      </c>
      <c r="C78" s="268">
        <v>0</v>
      </c>
    </row>
    <row r="79" spans="1:4" ht="18" customHeight="1" thickBot="1">
      <c r="A79" s="302" t="s">
        <v>242</v>
      </c>
      <c r="B79" s="21" t="s">
        <v>68</v>
      </c>
      <c r="C79" s="285">
        <v>257</v>
      </c>
      <c r="D79" s="22">
        <f>SUM(C79,C82,C85)</f>
        <v>388</v>
      </c>
    </row>
    <row r="80" spans="1:4" ht="18" customHeight="1" thickBot="1">
      <c r="A80" s="300"/>
      <c r="B80" s="21" t="s">
        <v>69</v>
      </c>
      <c r="C80" s="285">
        <v>111</v>
      </c>
      <c r="D80" s="22">
        <f>SUM(C80,C83,C86)</f>
        <v>147</v>
      </c>
    </row>
    <row r="81" spans="1:7" ht="18" customHeight="1" thickBot="1">
      <c r="A81" s="300"/>
      <c r="B81" s="21" t="s">
        <v>70</v>
      </c>
      <c r="C81" s="285">
        <v>0</v>
      </c>
      <c r="D81" s="22">
        <f>SUM(C81,C84,C87)</f>
        <v>0</v>
      </c>
    </row>
    <row r="82" spans="1:7" ht="18" customHeight="1" thickBot="1">
      <c r="A82" s="302" t="s">
        <v>241</v>
      </c>
      <c r="B82" s="21" t="s">
        <v>68</v>
      </c>
      <c r="C82" s="286">
        <v>131</v>
      </c>
    </row>
    <row r="83" spans="1:7" ht="18" customHeight="1" thickBot="1">
      <c r="A83" s="300"/>
      <c r="B83" s="21" t="s">
        <v>69</v>
      </c>
      <c r="C83" s="285">
        <v>36</v>
      </c>
    </row>
    <row r="84" spans="1:7" ht="18" customHeight="1" thickBot="1">
      <c r="A84" s="300"/>
      <c r="B84" s="21" t="s">
        <v>70</v>
      </c>
      <c r="C84" s="285">
        <v>0</v>
      </c>
    </row>
    <row r="85" spans="1:7" ht="18" customHeight="1" thickBot="1">
      <c r="A85" s="302" t="s">
        <v>240</v>
      </c>
      <c r="B85" s="21" t="s">
        <v>68</v>
      </c>
      <c r="C85" s="285">
        <v>0</v>
      </c>
    </row>
    <row r="86" spans="1:7" ht="18" customHeight="1" thickBot="1">
      <c r="A86" s="300"/>
      <c r="B86" s="21" t="s">
        <v>69</v>
      </c>
      <c r="C86" s="285">
        <v>0</v>
      </c>
    </row>
    <row r="87" spans="1:7" ht="18" customHeight="1" thickBot="1">
      <c r="A87" s="300"/>
      <c r="B87" s="21" t="s">
        <v>70</v>
      </c>
      <c r="C87" s="285">
        <v>0</v>
      </c>
    </row>
    <row r="88" spans="1:7" ht="18" customHeight="1" thickBot="1">
      <c r="A88" s="306" t="s">
        <v>200</v>
      </c>
      <c r="B88" s="13" t="s">
        <v>10</v>
      </c>
      <c r="C88" s="273" t="s">
        <v>89</v>
      </c>
    </row>
    <row r="89" spans="1:7" ht="18" customHeight="1" thickBot="1">
      <c r="A89" s="306"/>
      <c r="B89" s="13" t="s">
        <v>154</v>
      </c>
      <c r="C89" s="273" t="s">
        <v>89</v>
      </c>
      <c r="G89" s="24" t="s">
        <v>90</v>
      </c>
    </row>
    <row r="90" spans="1:7" ht="18" customHeight="1" thickBot="1">
      <c r="A90" s="306"/>
      <c r="B90" s="13" t="s">
        <v>155</v>
      </c>
      <c r="C90" s="273" t="s">
        <v>90</v>
      </c>
      <c r="G90" s="24" t="s">
        <v>89</v>
      </c>
    </row>
    <row r="91" spans="1:7" ht="18" customHeight="1" thickBot="1">
      <c r="A91" s="306"/>
      <c r="B91" s="13" t="s">
        <v>11</v>
      </c>
      <c r="C91" s="273" t="s">
        <v>90</v>
      </c>
    </row>
    <row r="92" spans="1:7" ht="18" customHeight="1" thickBot="1">
      <c r="A92" s="306"/>
      <c r="B92" s="13" t="s">
        <v>12</v>
      </c>
      <c r="C92" s="273" t="s">
        <v>89</v>
      </c>
    </row>
    <row r="93" spans="1:7" ht="18" customHeight="1" thickBot="1">
      <c r="A93" s="306"/>
      <c r="B93" s="13" t="s">
        <v>13</v>
      </c>
      <c r="C93" s="273" t="s">
        <v>89</v>
      </c>
    </row>
    <row r="94" spans="1:7" ht="18" customHeight="1" thickBot="1">
      <c r="A94" s="306"/>
      <c r="B94" s="13" t="s">
        <v>14</v>
      </c>
      <c r="C94" s="273" t="s">
        <v>90</v>
      </c>
    </row>
    <row r="95" spans="1:7" ht="29.25" customHeight="1" thickBot="1">
      <c r="A95" s="306"/>
      <c r="B95" s="13" t="s">
        <v>281</v>
      </c>
      <c r="C95" s="273" t="s">
        <v>90</v>
      </c>
    </row>
    <row r="96" spans="1:7" ht="20.25" customHeight="1" thickBot="1">
      <c r="A96" s="306"/>
      <c r="B96" s="13" t="s">
        <v>280</v>
      </c>
      <c r="C96" s="273" t="s">
        <v>89</v>
      </c>
    </row>
    <row r="97" spans="1:8" ht="32.25" customHeight="1" thickBot="1">
      <c r="A97" s="306"/>
      <c r="B97" s="13" t="s">
        <v>37</v>
      </c>
      <c r="C97" s="273" t="s">
        <v>89</v>
      </c>
    </row>
    <row r="98" spans="1:8" ht="20.25" customHeight="1" thickBot="1">
      <c r="A98" s="306"/>
      <c r="B98" s="13" t="s">
        <v>279</v>
      </c>
      <c r="C98" s="273" t="s">
        <v>89</v>
      </c>
    </row>
    <row r="99" spans="1:8" ht="33" customHeight="1" thickBot="1">
      <c r="A99" s="306"/>
      <c r="B99" s="13" t="s">
        <v>38</v>
      </c>
      <c r="C99" s="273" t="s">
        <v>89</v>
      </c>
    </row>
    <row r="100" spans="1:8" ht="18" customHeight="1" thickBot="1">
      <c r="A100" s="306"/>
      <c r="B100" s="13" t="s">
        <v>15</v>
      </c>
      <c r="C100" s="273" t="s">
        <v>89</v>
      </c>
    </row>
    <row r="101" spans="1:8" ht="18" customHeight="1" thickBot="1">
      <c r="A101" s="306"/>
      <c r="B101" s="13" t="s">
        <v>156</v>
      </c>
      <c r="C101" s="273" t="s">
        <v>89</v>
      </c>
      <c r="H101" s="25" t="s">
        <v>113</v>
      </c>
    </row>
    <row r="102" spans="1:8" ht="18" customHeight="1" thickBot="1">
      <c r="A102" s="306"/>
      <c r="B102" s="13" t="s">
        <v>161</v>
      </c>
      <c r="C102" s="273" t="s">
        <v>89</v>
      </c>
      <c r="H102" s="25" t="s">
        <v>114</v>
      </c>
    </row>
    <row r="103" spans="1:8" ht="32.25" customHeight="1" thickBot="1">
      <c r="A103" s="306"/>
      <c r="B103" s="13" t="s">
        <v>129</v>
      </c>
      <c r="C103" s="273" t="s">
        <v>113</v>
      </c>
      <c r="H103" s="25" t="s">
        <v>115</v>
      </c>
    </row>
    <row r="104" spans="1:8" ht="18" customHeight="1" thickBot="1">
      <c r="A104" s="306" t="s">
        <v>112</v>
      </c>
      <c r="B104" s="15" t="s">
        <v>202</v>
      </c>
      <c r="C104" s="277">
        <v>0</v>
      </c>
    </row>
    <row r="105" spans="1:8" ht="18" customHeight="1" thickBot="1">
      <c r="A105" s="306"/>
      <c r="B105" s="15" t="s">
        <v>71</v>
      </c>
      <c r="C105" s="277">
        <v>0</v>
      </c>
    </row>
    <row r="106" spans="1:8" ht="18" customHeight="1" thickBot="1">
      <c r="A106" s="306"/>
      <c r="B106" s="15" t="s">
        <v>203</v>
      </c>
      <c r="C106" s="277">
        <v>0</v>
      </c>
    </row>
    <row r="107" spans="1:8" ht="18" customHeight="1" thickBot="1">
      <c r="A107" s="306"/>
      <c r="B107" s="15" t="s">
        <v>204</v>
      </c>
      <c r="C107" s="277">
        <v>80</v>
      </c>
    </row>
    <row r="108" spans="1:8" ht="18" customHeight="1" thickBot="1">
      <c r="A108" s="306"/>
      <c r="B108" s="15" t="s">
        <v>205</v>
      </c>
      <c r="C108" s="277">
        <v>0</v>
      </c>
    </row>
    <row r="109" spans="1:8" ht="18" customHeight="1" thickBot="1">
      <c r="A109" s="306"/>
      <c r="B109" s="15" t="s">
        <v>206</v>
      </c>
      <c r="C109" s="277">
        <v>20</v>
      </c>
    </row>
    <row r="110" spans="1:8" ht="18" customHeight="1" thickBot="1">
      <c r="A110" s="306"/>
      <c r="B110" s="15" t="s">
        <v>207</v>
      </c>
      <c r="C110" s="277">
        <v>650</v>
      </c>
    </row>
    <row r="111" spans="1:8" ht="18" customHeight="1" thickBot="1">
      <c r="A111" s="306"/>
      <c r="B111" s="15" t="s">
        <v>208</v>
      </c>
      <c r="C111" s="277">
        <v>0</v>
      </c>
      <c r="D111" s="25">
        <f>C106+C107+C108+C109+C110</f>
        <v>750</v>
      </c>
    </row>
    <row r="112" spans="1:8" ht="18" customHeight="1" thickBot="1">
      <c r="A112" s="306"/>
      <c r="B112" s="15" t="s">
        <v>214</v>
      </c>
      <c r="C112" s="277">
        <v>0</v>
      </c>
      <c r="D112" s="34">
        <f>SUM(C105+C111)</f>
        <v>0</v>
      </c>
    </row>
    <row r="113" spans="1:9" ht="18" customHeight="1" thickBot="1">
      <c r="A113" s="306"/>
      <c r="B113" s="15" t="s">
        <v>215</v>
      </c>
      <c r="C113" s="277">
        <v>128</v>
      </c>
      <c r="D113" s="35">
        <f>SUM(C104,C105,C106,C107,C108,C109,C110,C111,C112,C113)</f>
        <v>878</v>
      </c>
    </row>
    <row r="114" spans="1:9" ht="18" customHeight="1" thickBot="1">
      <c r="A114" s="302" t="s">
        <v>223</v>
      </c>
      <c r="B114" s="26" t="s">
        <v>221</v>
      </c>
      <c r="C114" s="285" t="s">
        <v>115</v>
      </c>
      <c r="D114" s="36"/>
    </row>
    <row r="115" spans="1:9" ht="18" customHeight="1" thickBot="1">
      <c r="A115" s="300"/>
      <c r="B115" s="26" t="s">
        <v>219</v>
      </c>
      <c r="C115" s="285" t="s">
        <v>113</v>
      </c>
      <c r="D115" s="36"/>
    </row>
    <row r="116" spans="1:9" ht="18" customHeight="1" thickBot="1">
      <c r="A116" s="301"/>
      <c r="B116" s="26" t="s">
        <v>220</v>
      </c>
      <c r="C116" s="285" t="s">
        <v>113</v>
      </c>
      <c r="D116" s="36"/>
    </row>
    <row r="117" spans="1:9" ht="18" customHeight="1" thickBot="1">
      <c r="A117" s="300" t="s">
        <v>110</v>
      </c>
      <c r="B117" s="18" t="s">
        <v>77</v>
      </c>
      <c r="C117" s="281" t="s">
        <v>91</v>
      </c>
      <c r="D117" s="37"/>
    </row>
    <row r="118" spans="1:9" ht="18" customHeight="1" thickBot="1">
      <c r="A118" s="300"/>
      <c r="B118" s="18" t="s">
        <v>78</v>
      </c>
      <c r="C118" s="281" t="s">
        <v>93</v>
      </c>
    </row>
    <row r="119" spans="1:9" ht="18" customHeight="1" thickBot="1">
      <c r="A119" s="300"/>
      <c r="B119" s="18" t="s">
        <v>79</v>
      </c>
      <c r="C119" s="281" t="s">
        <v>91</v>
      </c>
      <c r="I119" s="24" t="s">
        <v>91</v>
      </c>
    </row>
    <row r="120" spans="1:9" ht="18" customHeight="1" thickBot="1">
      <c r="A120" s="300"/>
      <c r="B120" s="18" t="s">
        <v>80</v>
      </c>
      <c r="C120" s="281" t="s">
        <v>91</v>
      </c>
      <c r="I120" s="24" t="s">
        <v>93</v>
      </c>
    </row>
    <row r="121" spans="1:9" ht="18" customHeight="1" thickBot="1">
      <c r="A121" s="300"/>
      <c r="B121" s="18" t="s">
        <v>81</v>
      </c>
      <c r="C121" s="281" t="s">
        <v>93</v>
      </c>
      <c r="I121" s="24" t="s">
        <v>92</v>
      </c>
    </row>
    <row r="122" spans="1:9" ht="18" customHeight="1" thickBot="1">
      <c r="A122" s="300"/>
      <c r="B122" s="18" t="s">
        <v>82</v>
      </c>
      <c r="C122" s="281" t="s">
        <v>91</v>
      </c>
    </row>
    <row r="123" spans="1:9" ht="18" customHeight="1" thickBot="1">
      <c r="A123" s="300"/>
      <c r="B123" s="18" t="s">
        <v>83</v>
      </c>
      <c r="C123" s="281" t="s">
        <v>91</v>
      </c>
    </row>
    <row r="124" spans="1:9" ht="18" customHeight="1" thickBot="1">
      <c r="A124" s="300"/>
      <c r="B124" s="18" t="s">
        <v>84</v>
      </c>
      <c r="C124" s="281" t="s">
        <v>93</v>
      </c>
    </row>
    <row r="125" spans="1:9" ht="18" customHeight="1" thickBot="1">
      <c r="A125" s="301"/>
      <c r="B125" s="18" t="s">
        <v>85</v>
      </c>
      <c r="C125" s="281" t="s">
        <v>93</v>
      </c>
      <c r="G125" s="24" t="s">
        <v>94</v>
      </c>
      <c r="H125" s="24" t="s">
        <v>91</v>
      </c>
    </row>
    <row r="126" spans="1:9" ht="18" customHeight="1" thickBot="1">
      <c r="A126" s="302" t="s">
        <v>20</v>
      </c>
      <c r="B126" s="19" t="s">
        <v>116</v>
      </c>
      <c r="C126" s="309" t="s">
        <v>1082</v>
      </c>
      <c r="G126" s="24" t="s">
        <v>95</v>
      </c>
      <c r="H126" s="24" t="s">
        <v>92</v>
      </c>
    </row>
    <row r="127" spans="1:9" ht="18" customHeight="1" thickBot="1">
      <c r="A127" s="300"/>
      <c r="B127" s="19" t="s">
        <v>117</v>
      </c>
      <c r="C127" s="310"/>
      <c r="G127" s="24" t="s">
        <v>130</v>
      </c>
      <c r="H127" s="24" t="s">
        <v>93</v>
      </c>
    </row>
    <row r="128" spans="1:9" ht="18" customHeight="1" thickBot="1">
      <c r="A128" s="301"/>
      <c r="B128" s="19" t="s">
        <v>118</v>
      </c>
      <c r="C128" s="311"/>
    </row>
    <row r="129" spans="1:3" ht="18" customHeight="1" thickBot="1">
      <c r="A129" s="302" t="s">
        <v>19</v>
      </c>
      <c r="B129" s="13" t="s">
        <v>119</v>
      </c>
      <c r="C129" s="312" t="s">
        <v>1082</v>
      </c>
    </row>
    <row r="130" spans="1:3" ht="18" customHeight="1" thickBot="1">
      <c r="A130" s="300"/>
      <c r="B130" s="13" t="s">
        <v>117</v>
      </c>
      <c r="C130" s="313"/>
    </row>
    <row r="131" spans="1:3" ht="18" customHeight="1" thickBot="1">
      <c r="A131" s="301"/>
      <c r="B131" s="13" t="s">
        <v>120</v>
      </c>
      <c r="C131" s="314"/>
    </row>
    <row r="132" spans="1:3" ht="18" customHeight="1" thickBot="1">
      <c r="A132" s="302" t="s">
        <v>18</v>
      </c>
      <c r="B132" s="19" t="s">
        <v>121</v>
      </c>
      <c r="C132" s="309" t="s">
        <v>1082</v>
      </c>
    </row>
    <row r="133" spans="1:3" ht="18" customHeight="1" thickBot="1">
      <c r="A133" s="300"/>
      <c r="B133" s="19" t="s">
        <v>117</v>
      </c>
      <c r="C133" s="310"/>
    </row>
    <row r="134" spans="1:3" ht="18" customHeight="1" thickBot="1">
      <c r="A134" s="301"/>
      <c r="B134" s="19" t="s">
        <v>120</v>
      </c>
      <c r="C134" s="311"/>
    </row>
    <row r="135" spans="1:3" ht="18" customHeight="1" thickBot="1">
      <c r="A135" s="302" t="s">
        <v>158</v>
      </c>
      <c r="B135" s="21" t="s">
        <v>282</v>
      </c>
      <c r="C135" s="287">
        <v>0</v>
      </c>
    </row>
    <row r="136" spans="1:3" ht="31.5" customHeight="1" thickBot="1">
      <c r="A136" s="300"/>
      <c r="B136" s="21" t="s">
        <v>283</v>
      </c>
      <c r="C136" s="287">
        <v>0</v>
      </c>
    </row>
    <row r="137" spans="1:3" ht="18" customHeight="1" thickBot="1">
      <c r="A137" s="300"/>
      <c r="B137" s="21" t="s">
        <v>157</v>
      </c>
      <c r="C137" s="287">
        <v>1</v>
      </c>
    </row>
    <row r="138" spans="1:3" ht="18" customHeight="1" thickBot="1">
      <c r="A138" s="300"/>
      <c r="B138" s="21" t="s">
        <v>284</v>
      </c>
      <c r="C138" s="287">
        <v>0</v>
      </c>
    </row>
    <row r="139" spans="1:3" ht="18" customHeight="1" thickBot="1">
      <c r="A139" s="300"/>
      <c r="B139" s="21" t="s">
        <v>122</v>
      </c>
      <c r="C139" s="287">
        <v>0</v>
      </c>
    </row>
    <row r="140" spans="1:3" ht="30" customHeight="1" thickBot="1">
      <c r="A140" s="300"/>
      <c r="B140" s="21" t="s">
        <v>285</v>
      </c>
      <c r="C140" s="287">
        <v>5</v>
      </c>
    </row>
    <row r="141" spans="1:3" ht="26.25" thickBot="1">
      <c r="A141" s="300"/>
      <c r="B141" s="21" t="s">
        <v>306</v>
      </c>
      <c r="C141" s="287">
        <v>9</v>
      </c>
    </row>
    <row r="142" spans="1:3" ht="26.25" thickBot="1">
      <c r="A142" s="300"/>
      <c r="B142" s="21" t="s">
        <v>301</v>
      </c>
      <c r="C142" s="287">
        <v>0</v>
      </c>
    </row>
    <row r="143" spans="1:3" ht="22.5" customHeight="1" thickBot="1">
      <c r="A143" s="300"/>
      <c r="B143" s="21" t="s">
        <v>123</v>
      </c>
      <c r="C143" s="287">
        <v>0</v>
      </c>
    </row>
    <row r="144" spans="1:3" ht="29.25" customHeight="1" thickBot="1">
      <c r="A144" s="301"/>
      <c r="B144" s="21" t="s">
        <v>286</v>
      </c>
      <c r="C144" s="287">
        <v>0</v>
      </c>
    </row>
    <row r="145" spans="1:3" ht="24" customHeight="1" thickBot="1">
      <c r="A145" s="1" t="s">
        <v>124</v>
      </c>
      <c r="B145" s="23" t="s">
        <v>21</v>
      </c>
      <c r="C145" s="288">
        <v>0</v>
      </c>
    </row>
    <row r="146" spans="1:3" ht="29.25" customHeight="1" thickBot="1">
      <c r="A146" s="297" t="s">
        <v>72</v>
      </c>
      <c r="B146" s="38" t="s">
        <v>22</v>
      </c>
      <c r="C146" s="289" t="s">
        <v>95</v>
      </c>
    </row>
    <row r="147" spans="1:3" ht="31.5" customHeight="1" thickBot="1">
      <c r="A147" s="297"/>
      <c r="B147" s="38" t="s">
        <v>278</v>
      </c>
      <c r="C147" s="289" t="s">
        <v>95</v>
      </c>
    </row>
    <row r="148" spans="1:3" ht="18" customHeight="1" thickBot="1">
      <c r="A148" s="297" t="s">
        <v>238</v>
      </c>
      <c r="B148" s="18" t="s">
        <v>23</v>
      </c>
      <c r="C148" s="290" t="s">
        <v>89</v>
      </c>
    </row>
    <row r="149" spans="1:3" ht="18" customHeight="1" thickBot="1">
      <c r="A149" s="297"/>
      <c r="B149" s="18" t="s">
        <v>125</v>
      </c>
      <c r="C149" s="290" t="s">
        <v>89</v>
      </c>
    </row>
    <row r="150" spans="1:3" ht="18" customHeight="1" thickBot="1">
      <c r="A150" s="297"/>
      <c r="B150" s="18" t="s">
        <v>126</v>
      </c>
      <c r="C150" s="290" t="s">
        <v>89</v>
      </c>
    </row>
    <row r="151" spans="1:3" ht="18" customHeight="1" thickBot="1">
      <c r="A151" s="297"/>
      <c r="B151" s="18" t="s">
        <v>127</v>
      </c>
      <c r="C151" s="290" t="s">
        <v>89</v>
      </c>
    </row>
    <row r="152" spans="1:3" ht="33" customHeight="1" thickBot="1">
      <c r="A152" s="297" t="s">
        <v>24</v>
      </c>
      <c r="B152" s="16" t="s">
        <v>73</v>
      </c>
      <c r="C152" s="290" t="s">
        <v>89</v>
      </c>
    </row>
    <row r="153" spans="1:3" ht="30" customHeight="1" thickBot="1">
      <c r="A153" s="297"/>
      <c r="B153" s="16" t="s">
        <v>74</v>
      </c>
      <c r="C153" s="290" t="s">
        <v>89</v>
      </c>
    </row>
    <row r="154" spans="1:3" ht="21.75" customHeight="1" thickBot="1">
      <c r="A154" s="297"/>
      <c r="B154" s="16" t="s">
        <v>159</v>
      </c>
      <c r="C154" s="290" t="s">
        <v>89</v>
      </c>
    </row>
    <row r="155" spans="1:3" ht="18" customHeight="1" thickBot="1">
      <c r="A155" s="303" t="s">
        <v>76</v>
      </c>
      <c r="B155" s="2" t="s">
        <v>75</v>
      </c>
      <c r="C155" s="291">
        <v>0</v>
      </c>
    </row>
    <row r="156" spans="1:3" ht="18" customHeight="1" thickBot="1">
      <c r="A156" s="304"/>
      <c r="B156" s="2" t="s">
        <v>263</v>
      </c>
      <c r="C156" s="291">
        <v>0</v>
      </c>
    </row>
    <row r="157" spans="1:3" ht="22.5" customHeight="1" thickBot="1">
      <c r="A157" s="304"/>
      <c r="B157" s="2" t="s">
        <v>25</v>
      </c>
      <c r="C157" s="291">
        <v>0</v>
      </c>
    </row>
    <row r="158" spans="1:3" ht="27.75" customHeight="1" thickBot="1">
      <c r="A158" s="304"/>
      <c r="B158" s="2" t="s">
        <v>262</v>
      </c>
      <c r="C158" s="291">
        <v>0</v>
      </c>
    </row>
    <row r="159" spans="1:3" ht="18" customHeight="1" thickBot="1">
      <c r="A159" s="305"/>
      <c r="B159" s="2" t="s">
        <v>26</v>
      </c>
      <c r="C159" s="291">
        <v>0</v>
      </c>
    </row>
    <row r="160" spans="1:3" ht="33" customHeight="1" thickBot="1">
      <c r="A160" s="297" t="s">
        <v>135</v>
      </c>
      <c r="B160" s="15" t="s">
        <v>136</v>
      </c>
      <c r="C160" s="277">
        <v>13000</v>
      </c>
    </row>
    <row r="161" spans="1:3" ht="30" customHeight="1" thickBot="1">
      <c r="A161" s="297"/>
      <c r="B161" s="15" t="s">
        <v>137</v>
      </c>
      <c r="C161" s="277">
        <v>5</v>
      </c>
    </row>
    <row r="162" spans="1:3" ht="33" customHeight="1" thickBot="1">
      <c r="A162" s="297"/>
      <c r="B162" s="15" t="s">
        <v>138</v>
      </c>
      <c r="C162" s="277">
        <v>0</v>
      </c>
    </row>
    <row r="163" spans="1:3" ht="18" customHeight="1" thickBot="1">
      <c r="A163" s="298" t="s">
        <v>143</v>
      </c>
      <c r="B163" s="8" t="s">
        <v>160</v>
      </c>
      <c r="C163" s="269">
        <v>0</v>
      </c>
    </row>
    <row r="164" spans="1:3" ht="18" customHeight="1" thickBot="1">
      <c r="A164" s="299"/>
      <c r="B164" s="8" t="s">
        <v>144</v>
      </c>
      <c r="C164" s="269">
        <v>16</v>
      </c>
    </row>
    <row r="165" spans="1:3" ht="18" customHeight="1" thickBot="1">
      <c r="A165" s="299"/>
      <c r="B165" s="8" t="s">
        <v>258</v>
      </c>
      <c r="C165" s="269">
        <v>5</v>
      </c>
    </row>
    <row r="166" spans="1:3">
      <c r="A166" s="5"/>
    </row>
    <row r="167" spans="1:3">
      <c r="A167" s="5"/>
    </row>
    <row r="168" spans="1:3">
      <c r="A168" s="5"/>
    </row>
    <row r="169" spans="1:3">
      <c r="A169" s="5"/>
    </row>
    <row r="170" spans="1:3">
      <c r="A170" s="5"/>
    </row>
    <row r="171" spans="1:3">
      <c r="A171" s="5"/>
    </row>
    <row r="172" spans="1:3">
      <c r="A172" s="5"/>
    </row>
    <row r="173" spans="1:3">
      <c r="A173" s="5"/>
    </row>
    <row r="174" spans="1:3">
      <c r="A174" s="5"/>
    </row>
    <row r="175" spans="1:3">
      <c r="A175" s="5"/>
    </row>
    <row r="176" spans="1:3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</sheetData>
  <dataConsolidate topLabels="1">
    <dataRefs count="1">
      <dataRef ref="P12:P15" sheet="پرسشنامه" r:id="rId1"/>
    </dataRefs>
  </dataConsolidate>
  <mergeCells count="33">
    <mergeCell ref="A1:C1"/>
    <mergeCell ref="A114:A116"/>
    <mergeCell ref="C126:C128"/>
    <mergeCell ref="C129:C131"/>
    <mergeCell ref="C132:C134"/>
    <mergeCell ref="A104:A113"/>
    <mergeCell ref="A88:A103"/>
    <mergeCell ref="A3:A8"/>
    <mergeCell ref="A9:A13"/>
    <mergeCell ref="A22:A26"/>
    <mergeCell ref="A49:A53"/>
    <mergeCell ref="A54:A68"/>
    <mergeCell ref="A14:A16"/>
    <mergeCell ref="A17:A19"/>
    <mergeCell ref="A33:A35"/>
    <mergeCell ref="A28:A31"/>
    <mergeCell ref="A36:A48"/>
    <mergeCell ref="A73:A78"/>
    <mergeCell ref="A69:A72"/>
    <mergeCell ref="A82:A84"/>
    <mergeCell ref="A85:A87"/>
    <mergeCell ref="A79:A81"/>
    <mergeCell ref="A160:A162"/>
    <mergeCell ref="A163:A165"/>
    <mergeCell ref="A117:A125"/>
    <mergeCell ref="A126:A128"/>
    <mergeCell ref="A129:A131"/>
    <mergeCell ref="A132:A134"/>
    <mergeCell ref="A146:A147"/>
    <mergeCell ref="A135:A144"/>
    <mergeCell ref="A152:A154"/>
    <mergeCell ref="A155:A159"/>
    <mergeCell ref="A148:A151"/>
  </mergeCells>
  <dataValidations count="7">
    <dataValidation type="list" allowBlank="1" showInputMessage="1" showErrorMessage="1" sqref="C10">
      <formula1>$G$10:$G$12</formula1>
    </dataValidation>
    <dataValidation type="list" allowBlank="1" showInputMessage="1" showErrorMessage="1" sqref="C12">
      <formula1>$G$14:$G$17</formula1>
    </dataValidation>
    <dataValidation type="list" allowBlank="1" showInputMessage="1" showErrorMessage="1" sqref="C146:C147">
      <formula1>$G$125:$G$127</formula1>
    </dataValidation>
    <dataValidation type="list" allowBlank="1" showInputMessage="1" showErrorMessage="1" sqref="B117 C117:C125">
      <formula1>$I$119:$I$121</formula1>
    </dataValidation>
    <dataValidation type="list" allowBlank="1" showInputMessage="1" showErrorMessage="1" sqref="C103 C114:C116">
      <formula1>$H$101:$H$103</formula1>
    </dataValidation>
    <dataValidation type="list" allowBlank="1" showInputMessage="1" showErrorMessage="1" sqref="C126:C134">
      <formula1>$H$125:$H$127</formula1>
    </dataValidation>
    <dataValidation type="list" allowBlank="1" showInputMessage="1" showErrorMessage="1" sqref="C88:C102 C148:C154">
      <formula1>$G$89:$G$90</formula1>
    </dataValidation>
  </dataValidations>
  <pageMargins left="0.7" right="0.7" top="0.75" bottom="0.75" header="0.3" footer="0.3"/>
  <pageSetup scale="22" fitToWidth="0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G1457"/>
  <sheetViews>
    <sheetView rightToLeft="1" topLeftCell="A127" zoomScale="120" zoomScaleNormal="120" workbookViewId="0">
      <selection activeCell="C132" sqref="C132"/>
    </sheetView>
  </sheetViews>
  <sheetFormatPr defaultColWidth="9.140625" defaultRowHeight="13.5" thickBottom="1"/>
  <cols>
    <col min="1" max="1" width="21.7109375" style="53" customWidth="1"/>
    <col min="2" max="2" width="59.5703125" style="125" customWidth="1"/>
    <col min="3" max="3" width="12.5703125" style="105" customWidth="1"/>
    <col min="4" max="4" width="11.5703125" style="81" customWidth="1"/>
    <col min="5" max="16384" width="9.140625" style="41"/>
  </cols>
  <sheetData>
    <row r="1" spans="1:4" ht="20.25" customHeight="1" thickBot="1">
      <c r="A1" s="82" t="s">
        <v>101</v>
      </c>
      <c r="B1" s="130" t="s">
        <v>102</v>
      </c>
      <c r="C1" s="82" t="s">
        <v>264</v>
      </c>
      <c r="D1" s="82" t="s">
        <v>103</v>
      </c>
    </row>
    <row r="2" spans="1:4" ht="23.25" customHeight="1" thickBot="1">
      <c r="A2" s="318" t="s">
        <v>100</v>
      </c>
      <c r="B2" s="112" t="s">
        <v>29</v>
      </c>
      <c r="C2" s="83" t="str">
        <f>HYPERLINK('پرسشنامه مدیر گروه'!C3)</f>
        <v/>
      </c>
      <c r="D2" s="55"/>
    </row>
    <row r="3" spans="1:4" ht="23.25" customHeight="1" thickBot="1">
      <c r="A3" s="318"/>
      <c r="B3" s="112" t="s">
        <v>30</v>
      </c>
      <c r="C3" s="83" t="str">
        <f>HYPERLINK('پرسشنامه مدیر گروه'!C4)</f>
        <v/>
      </c>
      <c r="D3" s="55"/>
    </row>
    <row r="4" spans="1:4" ht="23.25" customHeight="1" thickBot="1">
      <c r="A4" s="318"/>
      <c r="B4" s="112" t="s">
        <v>31</v>
      </c>
      <c r="C4" s="83" t="str">
        <f>HYPERLINK('پرسشنامه مدیر گروه'!C5)</f>
        <v/>
      </c>
      <c r="D4" s="55"/>
    </row>
    <row r="5" spans="1:4" ht="23.25" customHeight="1" thickBot="1">
      <c r="A5" s="318"/>
      <c r="B5" s="112" t="s">
        <v>174</v>
      </c>
      <c r="C5" s="84">
        <f>IF('پرسشنامه مدیر گروه'!E19=0,"",'پرسشنامه مدیر گروه'!E19/'پرسشنامه مدیر گروه'!C6)</f>
        <v>2.3333333333333335</v>
      </c>
      <c r="D5" s="55" t="str">
        <f>IF(C5&gt;=5,"مطلوب",IF(C5&gt;=3,"نسبتا مطلوب"," نا مطلوب"))</f>
        <v xml:space="preserve"> نا مطلوب</v>
      </c>
    </row>
    <row r="6" spans="1:4" ht="23.25" customHeight="1" thickBot="1">
      <c r="A6" s="318"/>
      <c r="B6" s="112" t="s">
        <v>175</v>
      </c>
      <c r="C6" s="84">
        <f>IF('پرسشنامه مدیر گروه'!E19=0,"",'پرسشنامه مدیر گروه'!E19/'پرسشنامه مدیر گروه'!C7)</f>
        <v>7</v>
      </c>
      <c r="D6" s="55" t="str">
        <f>IF(C6&gt;=5,"مطلوب",IF(C6&gt;=3,"نسبتا مطلوب"," نا مطلوب"))</f>
        <v>مطلوب</v>
      </c>
    </row>
    <row r="7" spans="1:4" ht="23.25" customHeight="1" thickBot="1">
      <c r="A7" s="318"/>
      <c r="B7" s="112" t="s">
        <v>176</v>
      </c>
      <c r="C7" s="84" t="str">
        <f>IF('پرسشنامه مدیر گروه'!C8=0,"",'پرسشنامه مدیر گروه'!E19/'پرسشنامه مدیر گروه'!C8)</f>
        <v/>
      </c>
      <c r="D7" s="55" t="str">
        <f>IF(C7="","فاقد مصداق",IF(C7&gt;=5,"مطلوب",IF(C7&gt;=3,"نسبتا مطلوب","نا مطلوب")))</f>
        <v>فاقد مصداق</v>
      </c>
    </row>
    <row r="8" spans="1:4" ht="23.25" customHeight="1" thickBot="1">
      <c r="A8" s="318" t="s">
        <v>1</v>
      </c>
      <c r="B8" s="113" t="s">
        <v>39</v>
      </c>
      <c r="C8" s="85" t="str">
        <f>HYPERLINK('پرسشنامه مدیر گروه'!C9)</f>
        <v>شجاع عربان/ فضل اله فولادی پور</v>
      </c>
      <c r="D8" s="56"/>
    </row>
    <row r="9" spans="1:4" ht="23.25" customHeight="1" thickBot="1">
      <c r="A9" s="318"/>
      <c r="B9" s="113" t="s">
        <v>40</v>
      </c>
      <c r="C9" s="85" t="str">
        <f>HYPERLINK('پرسشنامه مدیر گروه'!C10)</f>
        <v>دکتری</v>
      </c>
      <c r="D9" s="56" t="str">
        <f>IF('پرسشنامه مدیر گروه'!C10="لیسانس","نامطلوب",IF('پرسشنامه مدیر گروه'!C10= "فوق لیسانس","نسبتا مطلوب","مطلوب"))</f>
        <v>مطلوب</v>
      </c>
    </row>
    <row r="10" spans="1:4" ht="23.25" customHeight="1" thickBot="1">
      <c r="A10" s="318"/>
      <c r="B10" s="113" t="s">
        <v>41</v>
      </c>
      <c r="C10" s="85" t="str">
        <f>HYPERLINK('پرسشنامه مدیر گروه'!C11)</f>
        <v>تاریخ اسلام/روانشناسی تربیتی</v>
      </c>
      <c r="D10" s="56"/>
    </row>
    <row r="11" spans="1:4" ht="23.25" customHeight="1" thickBot="1">
      <c r="A11" s="318"/>
      <c r="B11" s="113" t="s">
        <v>42</v>
      </c>
      <c r="C11" s="85" t="str">
        <f>HYPERLINK('پرسشنامه مدیر گروه'!C12)</f>
        <v>استادیار</v>
      </c>
      <c r="D11" s="56" t="str">
        <f>IF('پرسشنامه مدیر گروه'!C12="مربی","قابل ارتقاء",IF('پرسشنامه مدیر گروه'!C12= "استادیار","نسبتا مطلوب","مطلوب"))</f>
        <v>نسبتا مطلوب</v>
      </c>
    </row>
    <row r="12" spans="1:4" ht="23.25" customHeight="1" thickBot="1">
      <c r="A12" s="318"/>
      <c r="B12" s="113" t="s">
        <v>128</v>
      </c>
      <c r="C12" s="85" t="str">
        <f>HYPERLINK('پرسشنامه مدیر گروه'!C13)</f>
        <v>24</v>
      </c>
      <c r="D12" s="56" t="str">
        <f>IF('پرسشنامه مدیر گروه'!C13&gt;=10,"مطلوب",IF('پرسشنامه مدیر گروه'!C13&gt;=5,"نسبتامطلوب","نامطلوب"))</f>
        <v>مطلوب</v>
      </c>
    </row>
    <row r="13" spans="1:4" ht="23.25" customHeight="1" thickBot="1">
      <c r="A13" s="317" t="s">
        <v>167</v>
      </c>
      <c r="B13" s="67" t="s">
        <v>43</v>
      </c>
      <c r="C13" s="86">
        <f>('پرسشنامه مدیر گروه'!C14/'پرسشنامه مدیر گروه'!E19)*100</f>
        <v>78.571428571428569</v>
      </c>
      <c r="D13" s="57"/>
    </row>
    <row r="14" spans="1:4" ht="23.25" customHeight="1" thickBot="1">
      <c r="A14" s="317"/>
      <c r="B14" s="67" t="s">
        <v>44</v>
      </c>
      <c r="C14" s="86">
        <f>('پرسشنامه مدیر گروه'!C15/'پرسشنامه مدیر گروه'!E19)*100</f>
        <v>0</v>
      </c>
      <c r="D14" s="57"/>
    </row>
    <row r="15" spans="1:4" ht="23.25" customHeight="1" thickBot="1">
      <c r="A15" s="317"/>
      <c r="B15" s="67" t="s">
        <v>45</v>
      </c>
      <c r="C15" s="86">
        <f>('پرسشنامه مدیر گروه'!C16/'پرسشنامه مدیر گروه'!E19)*100</f>
        <v>0</v>
      </c>
      <c r="D15" s="57"/>
    </row>
    <row r="16" spans="1:4" ht="23.25" customHeight="1" thickBot="1">
      <c r="A16" s="317" t="s">
        <v>168</v>
      </c>
      <c r="B16" s="67" t="s">
        <v>96</v>
      </c>
      <c r="C16" s="86">
        <f>('پرسشنامه مدیر گروه'!C17/'پرسشنامه مدیر گروه'!E19)*100</f>
        <v>0</v>
      </c>
      <c r="D16" s="57"/>
    </row>
    <row r="17" spans="1:7" ht="23.25" customHeight="1" thickBot="1">
      <c r="A17" s="317"/>
      <c r="B17" s="67" t="s">
        <v>97</v>
      </c>
      <c r="C17" s="86">
        <f>('پرسشنامه مدیر گروه'!C19/'پرسشنامه مدیر گروه'!E19)*100</f>
        <v>21.428571428571427</v>
      </c>
      <c r="D17" s="57"/>
    </row>
    <row r="18" spans="1:7" ht="23.25" customHeight="1" thickBot="1">
      <c r="A18" s="317"/>
      <c r="B18" s="67" t="s">
        <v>98</v>
      </c>
      <c r="C18" s="86">
        <f>('پرسشنامه مدیر گروه'!C20/'پرسشنامه مدیر گروه'!E19)*100</f>
        <v>492.85714285714289</v>
      </c>
      <c r="D18" s="57"/>
      <c r="E18" s="43"/>
    </row>
    <row r="19" spans="1:7" ht="23.25" customHeight="1" thickBot="1">
      <c r="A19" s="50" t="s">
        <v>163</v>
      </c>
      <c r="B19" s="67" t="s">
        <v>177</v>
      </c>
      <c r="C19" s="87">
        <f>('پرسشنامه مدیر گروه'!E19/'پرسشنامه مدیر گروه'!C20)</f>
        <v>0.20289855072463769</v>
      </c>
      <c r="D19" s="57" t="str">
        <f>IF(C19&gt;=3,"مطلوب",IF(C19&gt;=1," نسبتامطلوب","نامطلوب"))</f>
        <v>نامطلوب</v>
      </c>
      <c r="E19" s="43"/>
    </row>
    <row r="20" spans="1:7" ht="23.25" customHeight="1" thickBot="1">
      <c r="A20" s="317" t="s">
        <v>169</v>
      </c>
      <c r="B20" s="73" t="s">
        <v>46</v>
      </c>
      <c r="C20" s="88">
        <f>SUM('پرسشنامه مدیر گروه'!C22/'پرسشنامه مدیر گروه'!C27)*100</f>
        <v>0</v>
      </c>
      <c r="D20" s="58"/>
      <c r="E20" s="43"/>
    </row>
    <row r="21" spans="1:7" ht="23.25" customHeight="1" thickBot="1">
      <c r="A21" s="318"/>
      <c r="B21" s="73" t="s">
        <v>47</v>
      </c>
      <c r="C21" s="88">
        <f>SUM('پرسشنامه مدیر گروه'!C23/'پرسشنامه مدیر گروه'!C27)*100</f>
        <v>0</v>
      </c>
      <c r="D21" s="58"/>
    </row>
    <row r="22" spans="1:7" ht="23.25" customHeight="1" thickBot="1">
      <c r="A22" s="318"/>
      <c r="B22" s="73" t="s">
        <v>48</v>
      </c>
      <c r="C22" s="88">
        <f>SUM('پرسشنامه مدیر گروه'!C24/'پرسشنامه مدیر گروه'!C27)*100</f>
        <v>21.428571428571427</v>
      </c>
      <c r="D22" s="58"/>
    </row>
    <row r="23" spans="1:7" ht="23.25" customHeight="1" thickBot="1">
      <c r="A23" s="318"/>
      <c r="B23" s="73" t="s">
        <v>49</v>
      </c>
      <c r="C23" s="88">
        <f>SUM('پرسشنامه مدیر گروه'!C25/'پرسشنامه مدیر گروه'!C27)*100</f>
        <v>57.142857142857139</v>
      </c>
      <c r="D23" s="58"/>
      <c r="G23" s="43"/>
    </row>
    <row r="24" spans="1:7" ht="23.25" customHeight="1" thickBot="1">
      <c r="A24" s="318"/>
      <c r="B24" s="73" t="s">
        <v>265</v>
      </c>
      <c r="C24" s="88">
        <f>SUM('پرسشنامه مدیر گروه'!C26/'پرسشنامه مدیر گروه'!C27)*100</f>
        <v>21.428571428571427</v>
      </c>
      <c r="D24" s="58"/>
    </row>
    <row r="25" spans="1:7" ht="23.25" customHeight="1" thickBot="1">
      <c r="A25" s="326" t="s">
        <v>293</v>
      </c>
      <c r="B25" s="73" t="s">
        <v>266</v>
      </c>
      <c r="C25" s="88">
        <f>SUM('پرسشنامه مدیر گروه'!E27/'پرسشنامه مدیر گروه'!C27)*100</f>
        <v>21.428571428571427</v>
      </c>
      <c r="D25" s="54" t="str">
        <f>IF(C25&gt;=50,"مطلوب",IF(C25&gt;=30,"نسبتا مطلوب","نامطلوب"))</f>
        <v>نامطلوب</v>
      </c>
    </row>
    <row r="26" spans="1:7" ht="23.25" customHeight="1" thickBot="1">
      <c r="A26" s="325"/>
      <c r="B26" s="73" t="s">
        <v>106</v>
      </c>
      <c r="C26" s="88">
        <f>SUM('پرسشنامه مدیر گروه'!D27/'پرسشنامه مدیر گروه'!C27)*100</f>
        <v>0</v>
      </c>
      <c r="D26" s="54" t="str">
        <f>IF(C26&gt;=50,"مطلوب",IF(C26&gt;=30,"نسبتا مطلوب","نامطلوب"))</f>
        <v>نامطلوب</v>
      </c>
    </row>
    <row r="27" spans="1:7" ht="23.25" customHeight="1" thickBot="1">
      <c r="A27" s="326" t="s">
        <v>178</v>
      </c>
      <c r="B27" s="67" t="s">
        <v>51</v>
      </c>
      <c r="C27" s="86">
        <f>SUM('پرسشنامه مدیر گروه'!C28*100/'پرسشنامه مدیر گروه'!C32)</f>
        <v>35.714285714285715</v>
      </c>
      <c r="D27" s="57"/>
    </row>
    <row r="28" spans="1:7" ht="23.25" customHeight="1" thickBot="1">
      <c r="A28" s="324"/>
      <c r="B28" s="67" t="s">
        <v>52</v>
      </c>
      <c r="C28" s="86">
        <f>SUM('پرسشنامه مدیر گروه'!C29*100/'پرسشنامه مدیر گروه'!C32)</f>
        <v>21.428571428571427</v>
      </c>
      <c r="D28" s="57"/>
    </row>
    <row r="29" spans="1:7" ht="23.25" customHeight="1" thickBot="1">
      <c r="A29" s="324"/>
      <c r="B29" s="67" t="s">
        <v>53</v>
      </c>
      <c r="C29" s="86">
        <f>SUM('پرسشنامه مدیر گروه'!C30*100/'پرسشنامه مدیر گروه'!C32)</f>
        <v>42.857142857142854</v>
      </c>
      <c r="D29" s="57"/>
    </row>
    <row r="30" spans="1:7" ht="23.25" customHeight="1" thickBot="1">
      <c r="A30" s="324"/>
      <c r="B30" s="67" t="s">
        <v>54</v>
      </c>
      <c r="C30" s="86">
        <f>SUM(H31+'پرسشنامه مدیر گروه'!C31*100/'پرسشنامه مدیر گروه'!C32)</f>
        <v>0</v>
      </c>
      <c r="D30" s="57"/>
    </row>
    <row r="31" spans="1:7" ht="23.25" customHeight="1" thickBot="1">
      <c r="A31" s="325"/>
      <c r="B31" s="44" t="s">
        <v>88</v>
      </c>
      <c r="C31" s="126">
        <f>SUM(C27:C29)</f>
        <v>100</v>
      </c>
      <c r="D31" s="42" t="str">
        <f>IF(C31&gt;=60,"مطلوب",IF(C31&gt;=40,"نسبتا مطلوب","نامطلوب"))</f>
        <v>مطلوب</v>
      </c>
      <c r="F31" s="43"/>
    </row>
    <row r="32" spans="1:7" ht="23.25" customHeight="1" thickBot="1">
      <c r="A32" s="317" t="s">
        <v>170</v>
      </c>
      <c r="B32" s="113" t="s">
        <v>171</v>
      </c>
      <c r="C32" s="89">
        <f>SUM('پرسشنامه مدیر گروه'!C33*100/'پرسشنامه مدیر گروه'!D35)</f>
        <v>0</v>
      </c>
      <c r="D32" s="57"/>
    </row>
    <row r="33" spans="1:7" ht="23.25" customHeight="1" thickBot="1">
      <c r="A33" s="318"/>
      <c r="B33" s="113" t="s">
        <v>179</v>
      </c>
      <c r="C33" s="89">
        <f>SUM('پرسشنامه مدیر گروه'!C34*100/'پرسشنامه مدیر گروه'!D35)</f>
        <v>100</v>
      </c>
      <c r="D33" s="57"/>
    </row>
    <row r="34" spans="1:7" ht="23.25" customHeight="1" thickBot="1">
      <c r="A34" s="318"/>
      <c r="B34" s="113" t="s">
        <v>180</v>
      </c>
      <c r="C34" s="89">
        <f>SUM('پرسشنامه مدیر گروه'!C35*100/'پرسشنامه مدیر گروه'!D35)</f>
        <v>0</v>
      </c>
      <c r="D34" s="57"/>
      <c r="G34" s="43"/>
    </row>
    <row r="35" spans="1:7" ht="23.25" customHeight="1" thickBot="1">
      <c r="A35" s="318"/>
      <c r="B35" s="113" t="s">
        <v>288</v>
      </c>
      <c r="C35" s="89">
        <f>C33</f>
        <v>100</v>
      </c>
      <c r="D35" s="59" t="str">
        <f>IF(C33&gt;=70,"مطلوب",IF(C33&gt;=50,"نسبتا مطلوب","نامطلوب"))</f>
        <v>مطلوب</v>
      </c>
    </row>
    <row r="36" spans="1:7" ht="23.25" customHeight="1" thickBot="1">
      <c r="A36" s="51" t="s">
        <v>172</v>
      </c>
      <c r="B36" s="114" t="s">
        <v>164</v>
      </c>
      <c r="C36" s="60">
        <f>SUM('پرسشنامه مدیر گروه'!D55/'پرسشنامه مدیر گروه'!E19)</f>
        <v>47</v>
      </c>
      <c r="D36" s="61" t="str">
        <f>IF(C36&lt;=10,"مطلوب",IF(C36&lt;=20,"نسبتا مطلوب","نامطلوب"))</f>
        <v>نامطلوب</v>
      </c>
    </row>
    <row r="37" spans="1:7" ht="23.25" customHeight="1" thickBot="1">
      <c r="A37" s="326" t="s">
        <v>181</v>
      </c>
      <c r="B37" s="117" t="s">
        <v>1084</v>
      </c>
      <c r="C37" s="90">
        <f>IF('پرسشنامه مدیر گروه'!C36=0,"",'پرسشنامه مدیر گروه'!C37/'پرسشنامه مدیر گروه'!C36)</f>
        <v>3.9230769230769229</v>
      </c>
      <c r="D37" s="61" t="str">
        <f>IF(C37="","فاقد مصداق",IF(C37&lt;=10,"مطلوب",IF(C37&lt;=20,"نسبتا مطلوب","نا مطلوب")))</f>
        <v>مطلوب</v>
      </c>
    </row>
    <row r="38" spans="1:7" ht="23.25" customHeight="1" thickBot="1">
      <c r="A38" s="324"/>
      <c r="B38" s="117" t="str">
        <f>HYPERLINK('پرسشنامه مدیر گروه'!B38)</f>
        <v>تعداد استادان رشته2  : معارف اسلامی</v>
      </c>
      <c r="C38" s="90">
        <f>IF('پرسشنامه مدیر گروه'!C38=0,"",'پرسشنامه مدیر گروه'!C39/'پرسشنامه مدیر گروه'!C38)</f>
        <v>9.8285714285714292</v>
      </c>
      <c r="D38" s="61" t="str">
        <f>IF(C38="","فاقد مصداق",IF(C38&lt;=10,"مطلوب",IF(C38&lt;=20,"نسبتا مطلوب","نا مطلوب")))</f>
        <v>مطلوب</v>
      </c>
    </row>
    <row r="39" spans="1:7" ht="23.25" customHeight="1" thickBot="1">
      <c r="A39" s="324"/>
      <c r="B39" s="117" t="str">
        <f>HYPERLINK('پرسشنامه مدیر گروه'!B40)</f>
        <v>تعداد استادان رشته3  : زبان انگلیسی</v>
      </c>
      <c r="C39" s="90">
        <f>IF('پرسشنامه مدیر گروه'!C40=0,"",'پرسشنامه مدیر گروه'!C41/'پرسشنامه مدیر گروه'!C40)</f>
        <v>4.25</v>
      </c>
      <c r="D39" s="61" t="str">
        <f>IF(C39="","فاقد مصداق",IF(C39&lt;=10,"مطلوب",IF(C39&lt;=20,"نسبتا مطلوب","نا مطلوب")))</f>
        <v>مطلوب</v>
      </c>
    </row>
    <row r="40" spans="1:7" ht="23.25" customHeight="1" thickBot="1">
      <c r="A40" s="324"/>
      <c r="B40" s="117" t="str">
        <f>HYPERLINK('پرسشنامه مدیر گروه'!B42)</f>
        <v>تعداد استادان رشته4 : عربی</v>
      </c>
      <c r="C40" s="90">
        <f>IF('پرسشنامه مدیر گروه'!C42=0,"",'پرسشنامه مدیر گروه'!C43/'پرسشنامه مدیر گروه'!C42)</f>
        <v>6.0666666666666664</v>
      </c>
      <c r="D40" s="61" t="str">
        <f>IF(C40="","فاقد مصداق",IF(C40&lt;=10,"مطلوب",IF(C40&lt;=20,"نسبتا مطلوب","نا مطلوب")))</f>
        <v>مطلوب</v>
      </c>
    </row>
    <row r="41" spans="1:7" ht="23.25" customHeight="1" thickBot="1">
      <c r="A41" s="324"/>
      <c r="B41" s="117" t="str">
        <f>HYPERLINK('پرسشنامه مدیر گروه'!B44)</f>
        <v>تعداد استادان رشته 5  :  آموزش ابتدایی</v>
      </c>
      <c r="C41" s="90">
        <f>IF('پرسشنامه مدیر گروه'!C42=0,"",'پرسشنامه مدیر گروه'!C45/'پرسشنامه مدیر گروه'!C44)</f>
        <v>6.25</v>
      </c>
      <c r="D41" s="61" t="str">
        <f>IF(C41="","فاقد مصداق",IF(C41&lt;=10,"مطلوب",IF(C41&lt;=20,"نسبتا مطلوب","نا مطلوب")))</f>
        <v>مطلوب</v>
      </c>
    </row>
    <row r="42" spans="1:7" ht="23.25" customHeight="1" thickBot="1">
      <c r="A42" s="325"/>
      <c r="B42" s="117" t="str">
        <f>HYPERLINK('پرسشنامه مدیر گروه'!B46)</f>
        <v>تعداد استادان رشته6.......</v>
      </c>
      <c r="C42" s="90">
        <f>IF('پرسشنامه مدیر گروه'!C46=0,"",'پرسشنامه مدیر گروه'!C47/'پرسشنامه مدیر گروه'!C46)</f>
        <v>5.6521739130434785</v>
      </c>
      <c r="D42" s="61" t="str">
        <f>IF(C42="","فاقد مصداق",IF(C42&lt;=15,"مطلوب",IF(C42&lt;=22,"نسبتا مطلوب","نا مطلوب")))</f>
        <v>مطلوب</v>
      </c>
      <c r="E42" s="43">
        <f>AVERAGE(C37:C42)</f>
        <v>5.995081488559749</v>
      </c>
      <c r="F42" s="61" t="str">
        <f>IF(E42="","فاقد مصداق",IF(E42&lt;=15,"مطلوب",IF(E42&lt;=22,"نسبتا مطلوب","نا مطلوب")))</f>
        <v>مطلوب</v>
      </c>
    </row>
    <row r="43" spans="1:7" ht="23.25" customHeight="1" thickBot="1">
      <c r="A43" s="326" t="s">
        <v>182</v>
      </c>
      <c r="B43" s="72" t="s">
        <v>289</v>
      </c>
      <c r="C43" s="243">
        <f>IF('پرسشنامه مدیر گروه'!C49=0,"",'پرسشنامه مدیر گروه'!D55/ 'پرسشنامه مدیر گروه'!C49)</f>
        <v>164.5</v>
      </c>
      <c r="D43" s="61" t="str">
        <f>IF(C43&lt;=100,"مطلوب",IF(C43&lt;=200,"نسبتا مطلوب","نا مطلوب"))</f>
        <v>نسبتا مطلوب</v>
      </c>
    </row>
    <row r="44" spans="1:7" ht="23.25" customHeight="1" thickBot="1">
      <c r="A44" s="324"/>
      <c r="B44" s="72" t="s">
        <v>183</v>
      </c>
      <c r="C44" s="62">
        <f>IF('پرسشنامه مدیر گروه'!C49=0,"",'پرسشنامه مدیر گروه'!E19/'پرسشنامه مدیر گروه'!C49)</f>
        <v>3.5</v>
      </c>
      <c r="D44" s="61" t="str">
        <f>IF(C44&lt;=3,"مطلوب",IF(C44&lt;=5,"نسبتا مطلوب","نا مطلوب"))</f>
        <v>نسبتا مطلوب</v>
      </c>
    </row>
    <row r="45" spans="1:7" ht="23.25" customHeight="1" thickBot="1">
      <c r="A45" s="324"/>
      <c r="B45" s="72" t="s">
        <v>290</v>
      </c>
      <c r="C45" s="91">
        <f>IF('پرسشنامه مدیر گروه'!C49=0,"",'پرسشنامه مدیر گروه'!C50/'پرسشنامه مدیر گروه'!C49)</f>
        <v>0.5</v>
      </c>
      <c r="D45" s="61" t="str">
        <f>IF(C45&gt;=0.66,"مطلوب",IF(C45&gt;=0.33,"نسبتا مطلوب","نا مطلوب"))</f>
        <v>نسبتا مطلوب</v>
      </c>
    </row>
    <row r="46" spans="1:7" ht="23.25" customHeight="1" thickBot="1">
      <c r="A46" s="324"/>
      <c r="B46" s="72" t="s">
        <v>294</v>
      </c>
      <c r="C46" s="62">
        <f>IF('پرسشنامه مدیر گروه'!C52=0,"",'پرسشنامه مدیر گروه'!C51/'پرسشنامه مدیر گروه'!C49)</f>
        <v>0.25</v>
      </c>
      <c r="D46" s="61" t="str">
        <f>IF(C46&gt;=0.7,"مطلوب",IF(C46&gt;=0.5,"نسبتا مطلوب","نا مطلوب"))</f>
        <v>نا مطلوب</v>
      </c>
    </row>
    <row r="47" spans="1:7" ht="23.25" customHeight="1" thickBot="1">
      <c r="A47" s="324"/>
      <c r="B47" s="72" t="s">
        <v>291</v>
      </c>
      <c r="C47" s="62">
        <f>IF('پرسشنامه مدیر گروه'!C52=0,"",'پرسشنامه مدیر گروه'!C52/'پرسشنامه مدیر گروه'!C49)</f>
        <v>0.25</v>
      </c>
      <c r="D47" s="61" t="str">
        <f t="shared" ref="D47:D49" si="0">IF(C47&gt;=0.7,"مطلوب",IF(C47&gt;=0.5,"نسبتا مطلوب","نا مطلوب"))</f>
        <v>نا مطلوب</v>
      </c>
      <c r="G47" s="43"/>
    </row>
    <row r="48" spans="1:7" ht="23.25" customHeight="1" thickBot="1">
      <c r="A48" s="324"/>
      <c r="B48" s="72" t="s">
        <v>292</v>
      </c>
      <c r="C48" s="91">
        <f>IF('پرسشنامه مدیر گروه'!C52=0,"",'پرسشنامه مدیر گروه'!C53/'پرسشنامه مدیر گروه'!C49)</f>
        <v>0.5</v>
      </c>
      <c r="D48" s="61" t="str">
        <f t="shared" si="0"/>
        <v>نسبتا مطلوب</v>
      </c>
      <c r="E48" s="43">
        <f>SUM(C46:C47)</f>
        <v>0.5</v>
      </c>
      <c r="F48" s="43">
        <f>SUM(C46:C48)</f>
        <v>1</v>
      </c>
    </row>
    <row r="49" spans="1:7" ht="23.25" customHeight="1" thickBot="1">
      <c r="A49" s="325"/>
      <c r="B49" s="46" t="s">
        <v>239</v>
      </c>
      <c r="C49" s="109">
        <f>SUM(C46:C47)</f>
        <v>0.5</v>
      </c>
      <c r="D49" s="61" t="str">
        <f t="shared" si="0"/>
        <v>نسبتا مطلوب</v>
      </c>
    </row>
    <row r="50" spans="1:7" ht="23.25" customHeight="1" thickBot="1">
      <c r="A50" s="317" t="s">
        <v>184</v>
      </c>
      <c r="B50" s="115" t="s">
        <v>185</v>
      </c>
      <c r="C50" s="92">
        <f>IF('پرسشنامه مدیر گروه'!C54=0,"",'پرسشنامه مدیر گروه'!C54*100/'پرسشنامه مدیر گروه'!D55)</f>
        <v>75.98784194528875</v>
      </c>
      <c r="D50" s="64"/>
    </row>
    <row r="51" spans="1:7" ht="23.25" customHeight="1" thickBot="1">
      <c r="A51" s="318"/>
      <c r="B51" s="115" t="s">
        <v>186</v>
      </c>
      <c r="C51" s="92">
        <f>IF('پرسشنامه مدیر گروه'!C55=0,"",'پرسشنامه مدیر گروه'!C55*100/'پرسشنامه مدیر گروه'!D55)</f>
        <v>24.012158054711247</v>
      </c>
      <c r="D51" s="64"/>
      <c r="G51" s="43"/>
    </row>
    <row r="52" spans="1:7" ht="23.25" customHeight="1" thickBot="1">
      <c r="A52" s="318"/>
      <c r="B52" s="115" t="s">
        <v>187</v>
      </c>
      <c r="C52" s="92" t="str">
        <f>IF('پرسشنامه مدیر گروه'!C56=0,"",'پرسشنامه مدیر گروه'!C56*100/'پرسشنامه مدیر گروه'!D55)</f>
        <v/>
      </c>
      <c r="D52" s="64"/>
    </row>
    <row r="53" spans="1:7" ht="23.25" customHeight="1" thickBot="1">
      <c r="A53" s="318"/>
      <c r="B53" s="115" t="s">
        <v>189</v>
      </c>
      <c r="C53" s="93">
        <f>'پرسشنامه مدیر گروه'!C60*100/'پرسشنامه مدیر گروه'!C54</f>
        <v>0.8</v>
      </c>
      <c r="D53" s="65" t="str">
        <f>IF(C53&lt;=5,"مطلوب",IF(C53&lt;=10,"نسبتا مطلوب","نا مطلوب"))</f>
        <v>مطلوب</v>
      </c>
    </row>
    <row r="54" spans="1:7" ht="23.25" customHeight="1" thickBot="1">
      <c r="A54" s="318"/>
      <c r="B54" s="115" t="s">
        <v>304</v>
      </c>
      <c r="C54" s="93">
        <f>'پرسشنامه مدیر گروه'!C61*100/'پرسشنامه مدیر گروه'!C55</f>
        <v>1.8987341772151898</v>
      </c>
      <c r="D54" s="65" t="str">
        <f t="shared" ref="D54:D56" si="1">IF(C54&lt;=5,"مطلوب",IF(C54&lt;=10,"نسبتا مطلوب","نا مطلوب"))</f>
        <v>مطلوب</v>
      </c>
    </row>
    <row r="55" spans="1:7" ht="23.25" customHeight="1" thickBot="1">
      <c r="A55" s="318"/>
      <c r="B55" s="115" t="s">
        <v>190</v>
      </c>
      <c r="C55" s="92" t="str">
        <f>IF('پرسشنامه مدیر گروه'!C62=0,"",'پرسشنامه مدیر گروه'!C62*100/'پرسشنامه مدیر گروه'!C56)</f>
        <v/>
      </c>
      <c r="D55" s="65" t="str">
        <f t="shared" ref="D55:D61" si="2">IF(C55="","فاقد مصداق",IF(C55&lt;=5,"مطلوب",IF(C55&lt;=10,"نسبتا مطلوب","نا مطلوب")))</f>
        <v>فاقد مصداق</v>
      </c>
    </row>
    <row r="56" spans="1:7" ht="23.25" customHeight="1" thickBot="1">
      <c r="A56" s="318"/>
      <c r="B56" s="115" t="s">
        <v>191</v>
      </c>
      <c r="C56" s="92">
        <f>IF('پرسشنامه مدیر گروه'!C63=0,"",'پرسشنامه مدیر گروه'!C63*100/'پرسشنامه مدیر گروه'!C54)</f>
        <v>0.2</v>
      </c>
      <c r="D56" s="65" t="str">
        <f t="shared" si="1"/>
        <v>مطلوب</v>
      </c>
    </row>
    <row r="57" spans="1:7" ht="23.25" customHeight="1" thickBot="1">
      <c r="A57" s="318"/>
      <c r="B57" s="115" t="s">
        <v>192</v>
      </c>
      <c r="C57" s="92">
        <f>IF('پرسشنامه مدیر گروه'!C64=0,"",'پرسشنامه مدیر گروه'!C64*100/'پرسشنامه مدیر گروه'!C55)</f>
        <v>0.63291139240506333</v>
      </c>
      <c r="D57" s="65" t="str">
        <f>IF(C57&lt;=5,"مطلوب",IF(C57&lt;=10,"نسبتا مطلوب","نا مطلوب"))</f>
        <v>مطلوب</v>
      </c>
    </row>
    <row r="58" spans="1:7" ht="23.25" customHeight="1" thickBot="1">
      <c r="A58" s="318"/>
      <c r="B58" s="115" t="s">
        <v>193</v>
      </c>
      <c r="C58" s="92" t="str">
        <f>IF('پرسشنامه مدیر گروه'!C65=0,"",'پرسشنامه مدیر گروه'!C65*100/'پرسشنامه مدیر گروه'!C56)</f>
        <v/>
      </c>
      <c r="D58" s="65" t="str">
        <f t="shared" si="2"/>
        <v>فاقد مصداق</v>
      </c>
    </row>
    <row r="59" spans="1:7" ht="23.25" customHeight="1" thickBot="1">
      <c r="A59" s="318"/>
      <c r="B59" s="115" t="s">
        <v>194</v>
      </c>
      <c r="C59" s="92">
        <f>'پرسشنامه مدیر گروه'!C66*100/'پرسشنامه مدیر گروه'!C54</f>
        <v>0</v>
      </c>
      <c r="D59" s="65" t="str">
        <f>IF(C59&lt;=5,"مطلوب",IF(C59&lt;=10,"نسبتا مطلوب","نا مطلوب"))</f>
        <v>مطلوب</v>
      </c>
    </row>
    <row r="60" spans="1:7" ht="23.25" customHeight="1" thickBot="1">
      <c r="A60" s="318"/>
      <c r="B60" s="115" t="s">
        <v>195</v>
      </c>
      <c r="C60" s="92">
        <f>IF('پرسشنامه مدیر گروه'!C67=0,"",'پرسشنامه مدیر گروه'!C67*100/'پرسشنامه مدیر گروه'!C55)</f>
        <v>0.63291139240506333</v>
      </c>
      <c r="D60" s="65" t="str">
        <f t="shared" ref="D60" si="3">IF(C60&lt;=5,"مطلوب",IF(C60&lt;=10,"نسبتا مطلوب","نا مطلوب"))</f>
        <v>مطلوب</v>
      </c>
    </row>
    <row r="61" spans="1:7" ht="23.25" customHeight="1" thickBot="1">
      <c r="A61" s="318"/>
      <c r="B61" s="115" t="s">
        <v>196</v>
      </c>
      <c r="C61" s="92" t="str">
        <f>IF('پرسشنامه مدیر گروه'!C68=0,"",'پرسشنامه مدیر گروه'!C68*100/'پرسشنامه مدیر گروه'!C56)</f>
        <v/>
      </c>
      <c r="D61" s="65" t="str">
        <f t="shared" si="2"/>
        <v>فاقد مصداق</v>
      </c>
    </row>
    <row r="62" spans="1:7" ht="23.25" customHeight="1" thickBot="1">
      <c r="A62" s="317" t="s">
        <v>36</v>
      </c>
      <c r="B62" s="116" t="s">
        <v>5</v>
      </c>
      <c r="C62" s="110">
        <f>('پرسشنامه مدیر گروه'!C69)</f>
        <v>0</v>
      </c>
      <c r="D62" s="66" t="str">
        <f>IF('پرسشنامه مدیر گروه'!C69&lt;12,"نامطلوب",IF('پرسشنامه مدیر گروه'!C69&lt;=16,"نسبتا مطلوب","مطلوب"))</f>
        <v>نامطلوب</v>
      </c>
    </row>
    <row r="63" spans="1:7" ht="23.25" customHeight="1" thickBot="1">
      <c r="A63" s="318"/>
      <c r="B63" s="116" t="s">
        <v>6</v>
      </c>
      <c r="C63" s="110">
        <f>('پرسشنامه مدیر گروه'!C70)</f>
        <v>0</v>
      </c>
      <c r="D63" s="66" t="str">
        <f>IF('پرسشنامه مدیر گروه'!C70&lt;12,"نامطلوب",IF('پرسشنامه مدیر گروه'!C70&lt;=16,"نسبتا مطلوب","مطلوب"))</f>
        <v>نامطلوب</v>
      </c>
    </row>
    <row r="64" spans="1:7" ht="23.25" customHeight="1" thickBot="1">
      <c r="A64" s="318"/>
      <c r="B64" s="116" t="s">
        <v>7</v>
      </c>
      <c r="C64" s="110">
        <f>'پرسشنامه مدیر گروه'!C71</f>
        <v>0</v>
      </c>
      <c r="D64" s="66" t="str">
        <f>IF(C64=0,"فاقد مصداق",IF(C64&lt;=18,"مطلوب",IF(C64&lt;=16,"نسبتا مطلوب","نا مطلوب")))</f>
        <v>فاقد مصداق</v>
      </c>
    </row>
    <row r="65" spans="1:4" ht="23.25" customHeight="1" thickBot="1">
      <c r="A65" s="318"/>
      <c r="B65" s="116" t="s">
        <v>8</v>
      </c>
      <c r="C65" s="110">
        <f>'پرسشنامه مدیر گروه'!C72</f>
        <v>0</v>
      </c>
      <c r="D65" s="66" t="str">
        <f>IF('پرسشنامه مدیر گروه'!C72&lt;=12,"نامطلوب",IF('پرسشنامه مدیر گروه'!C72&lt;16,"نسبتا مطلوب","مطلوب"))</f>
        <v>نامطلوب</v>
      </c>
    </row>
    <row r="66" spans="1:4" s="45" customFormat="1" ht="31.5" customHeight="1" thickBot="1">
      <c r="A66" s="317" t="s">
        <v>197</v>
      </c>
      <c r="B66" s="67" t="s">
        <v>1062</v>
      </c>
      <c r="C66" s="60">
        <f>IF('پرسشنامه مدیر گروه'!C73=0,"",'پرسشنامه مدیر گروه'!C54/'پرسشنامه مدیر گروه'!C73)</f>
        <v>83.333333333333329</v>
      </c>
      <c r="D66" s="68" t="str">
        <f>IF(C66&lt;=10,"مطلوب",IF(C66&lt;=20,"نسبتا مطلوب","نا مطلوب"))</f>
        <v>نا مطلوب</v>
      </c>
    </row>
    <row r="67" spans="1:4" s="45" customFormat="1" ht="30" customHeight="1" thickBot="1">
      <c r="A67" s="318"/>
      <c r="B67" s="67" t="s">
        <v>1063</v>
      </c>
      <c r="C67" s="60">
        <f>IF('پرسشنامه مدیر گروه'!C74=0,0,'پرسشنامه مدیر گروه'!C55/'پرسشنامه مدیر گروه'!C74)</f>
        <v>0</v>
      </c>
      <c r="D67" s="68" t="str">
        <f>IF(C67=0,"نامطلوب",IF(C67&lt;=10,"مطلوب",IF(C67&lt;=20,"نسبتا مطلوب","نا مطلوب")))</f>
        <v>نامطلوب</v>
      </c>
    </row>
    <row r="68" spans="1:4" s="45" customFormat="1" ht="30.75" customHeight="1" thickBot="1">
      <c r="A68" s="318"/>
      <c r="B68" s="67" t="s">
        <v>198</v>
      </c>
      <c r="C68" s="60" t="str">
        <f>IF('پرسشنامه مدیر گروه'!C75=0,"",'پرسشنامه مدیر گروه'!C56/'پرسشنامه مدیر گروه'!C75)</f>
        <v/>
      </c>
      <c r="D68" s="68" t="str">
        <f>IF(C68="","فاقد مصداق",IF(C68&lt;=10,"مطلوب",IF(C68&lt;=20,"نسبتا مطلوب","نا مطلوب")))</f>
        <v>فاقد مصداق</v>
      </c>
    </row>
    <row r="69" spans="1:4" s="45" customFormat="1" ht="33.75" customHeight="1" thickBot="1">
      <c r="A69" s="318"/>
      <c r="B69" s="67" t="s">
        <v>1064</v>
      </c>
      <c r="C69" s="60">
        <f>IF('پرسشنامه مدیر گروه'!C76=0,0,'پرسشنامه مدیر گروه'!C54/'پرسشنامه مدیر گروه'!C76)</f>
        <v>0</v>
      </c>
      <c r="D69" s="68" t="str">
        <f>IF(C69=0,"نامطلوب",IF(C69&lt;=10,"مطلوب",IF(C69&lt;=20,"نسبتا مطلوب","نا مطلوب")))</f>
        <v>نامطلوب</v>
      </c>
    </row>
    <row r="70" spans="1:4" s="45" customFormat="1" ht="36.75" customHeight="1" thickBot="1">
      <c r="A70" s="318"/>
      <c r="B70" s="67" t="s">
        <v>1065</v>
      </c>
      <c r="C70" s="60">
        <f>IF('پرسشنامه مدیر گروه'!C77=0,0,'پرسشنامه مدیر گروه'!C55/'پرسشنامه مدیر گروه'!C77)</f>
        <v>0</v>
      </c>
      <c r="D70" s="68" t="str">
        <f>IF(C70=0,"نامطلوب",IF(C70&lt;=10,"مطلوب",IF(C70&lt;=20,"نسبتا مطلوب","نا مطلوب")))</f>
        <v>نامطلوب</v>
      </c>
    </row>
    <row r="71" spans="1:4" s="45" customFormat="1" ht="34.5" customHeight="1" thickBot="1">
      <c r="A71" s="318"/>
      <c r="B71" s="67" t="s">
        <v>1066</v>
      </c>
      <c r="C71" s="60" t="str">
        <f>IF('پرسشنامه مدیر گروه'!C78=0,"",'پرسشنامه مدیر گروه'!C56/'پرسشنامه مدیر گروه'!C78)</f>
        <v/>
      </c>
      <c r="D71" s="68" t="str">
        <f>IF(C71="","فاقد مصداق",IF(C71&lt;=2,"مطلوب",IF(C71&lt;=4,"نسبتا مطلوب","نا مطلوب")))</f>
        <v>فاقد مصداق</v>
      </c>
    </row>
    <row r="72" spans="1:4" ht="23.25" customHeight="1" thickBot="1">
      <c r="A72" s="317" t="s">
        <v>199</v>
      </c>
      <c r="B72" s="69" t="s">
        <v>243</v>
      </c>
      <c r="C72" s="90">
        <f>IF('پرسشنامه مدیر گروه'!C79=0,"",'پرسشنامه مدیر گروه'!C79/'پرسشنامه مدیر گروه'!D79)*100</f>
        <v>66.237113402061851</v>
      </c>
      <c r="D72" s="70"/>
    </row>
    <row r="73" spans="1:4" ht="23.25" customHeight="1" thickBot="1">
      <c r="A73" s="318"/>
      <c r="B73" s="69" t="s">
        <v>244</v>
      </c>
      <c r="C73" s="90">
        <f>IF('پرسشنامه مدیر گروه'!C80=0,"",'پرسشنامه مدیر گروه'!C80/'پرسشنامه مدیر گروه'!D80)*100</f>
        <v>75.510204081632651</v>
      </c>
      <c r="D73" s="70"/>
    </row>
    <row r="74" spans="1:4" ht="23.25" customHeight="1" thickBot="1">
      <c r="A74" s="318"/>
      <c r="B74" s="69" t="s">
        <v>245</v>
      </c>
      <c r="C74" s="90" t="str">
        <f>IF('پرسشنامه مدیر گروه'!C81=0,"",'پرسشنامه مدیر گروه'!C81/'پرسشنامه مدیر گروه'!D81*100)</f>
        <v/>
      </c>
      <c r="D74" s="70"/>
    </row>
    <row r="75" spans="1:4" ht="23.25" customHeight="1" thickBot="1">
      <c r="A75" s="317" t="s">
        <v>132</v>
      </c>
      <c r="B75" s="69" t="s">
        <v>246</v>
      </c>
      <c r="C75" s="90">
        <f>IF('پرسشنامه مدیر گروه'!C82=0,"",'پرسشنامه مدیر گروه'!C82/'پرسشنامه مدیر گروه'!D79)*100</f>
        <v>33.762886597938149</v>
      </c>
      <c r="D75" s="70"/>
    </row>
    <row r="76" spans="1:4" ht="23.25" customHeight="1" thickBot="1">
      <c r="A76" s="318"/>
      <c r="B76" s="69" t="s">
        <v>247</v>
      </c>
      <c r="C76" s="90">
        <f>IF('پرسشنامه مدیر گروه'!C83=0,"",'پرسشنامه مدیر گروه'!C83/'پرسشنامه مدیر گروه'!D80)*100</f>
        <v>24.489795918367346</v>
      </c>
      <c r="D76" s="70"/>
    </row>
    <row r="77" spans="1:4" ht="23.25" customHeight="1" thickBot="1">
      <c r="A77" s="318"/>
      <c r="B77" s="69" t="s">
        <v>248</v>
      </c>
      <c r="C77" s="90" t="str">
        <f>IF('پرسشنامه مدیر گروه'!C84=0,"",'پرسشنامه مدیر گروه'!C84/'پرسشنامه مدیر گروه'!D81*100)</f>
        <v/>
      </c>
      <c r="D77" s="70"/>
    </row>
    <row r="78" spans="1:4" ht="23.25" customHeight="1" thickBot="1">
      <c r="A78" s="317" t="s">
        <v>133</v>
      </c>
      <c r="B78" s="69" t="s">
        <v>249</v>
      </c>
      <c r="C78" s="90" t="str">
        <f>IF('پرسشنامه مدیر گروه'!C85=0,"",'پرسشنامه مدیر گروه'!C85/'پرسشنامه مدیر گروه'!D79*100)</f>
        <v/>
      </c>
      <c r="D78" s="70"/>
    </row>
    <row r="79" spans="1:4" ht="23.25" customHeight="1" thickBot="1">
      <c r="A79" s="318"/>
      <c r="B79" s="69" t="s">
        <v>250</v>
      </c>
      <c r="C79" s="90" t="str">
        <f>IF('پرسشنامه مدیر گروه'!C86=0,"",'پرسشنامه مدیر گروه'!C86/'پرسشنامه مدیر گروه'!D80*100)</f>
        <v/>
      </c>
      <c r="D79" s="70"/>
    </row>
    <row r="80" spans="1:4" ht="23.25" customHeight="1" thickBot="1">
      <c r="A80" s="318"/>
      <c r="B80" s="69" t="s">
        <v>251</v>
      </c>
      <c r="C80" s="90" t="str">
        <f>IF('پرسشنامه مدیر گروه'!C87=0,"",'پرسشنامه مدیر گروه'!C87/'پرسشنامه مدیر گروه'!D81*100)</f>
        <v/>
      </c>
      <c r="D80" s="70"/>
    </row>
    <row r="81" spans="1:4" ht="23.25" customHeight="1" thickBot="1">
      <c r="A81" s="317" t="s">
        <v>201</v>
      </c>
      <c r="B81" s="73" t="s">
        <v>10</v>
      </c>
      <c r="C81" s="94" t="str">
        <f>'پرسشنامه مدیر گروه'!C88</f>
        <v>خیر</v>
      </c>
      <c r="D81" s="54" t="str">
        <f>IF(C81="خیر","نامطلوب","مطلوب")</f>
        <v>نامطلوب</v>
      </c>
    </row>
    <row r="82" spans="1:4" ht="23.25" customHeight="1" thickBot="1">
      <c r="A82" s="318"/>
      <c r="B82" s="73" t="s">
        <v>154</v>
      </c>
      <c r="C82" s="94" t="str">
        <f>'پرسشنامه مدیر گروه'!C89</f>
        <v>خیر</v>
      </c>
      <c r="D82" s="54" t="str">
        <f t="shared" ref="D82:D95" si="4">IF(C82="خیر","نامطلوب","مطلوب")</f>
        <v>نامطلوب</v>
      </c>
    </row>
    <row r="83" spans="1:4" ht="23.25" customHeight="1" thickBot="1">
      <c r="A83" s="318"/>
      <c r="B83" s="73" t="s">
        <v>155</v>
      </c>
      <c r="C83" s="94" t="str">
        <f>'پرسشنامه مدیر گروه'!C90</f>
        <v>بله</v>
      </c>
      <c r="D83" s="54" t="str">
        <f>IF(C83="خیر","مطلوب","نامطلوب")</f>
        <v>نامطلوب</v>
      </c>
    </row>
    <row r="84" spans="1:4" ht="23.25" customHeight="1" thickBot="1">
      <c r="A84" s="318"/>
      <c r="B84" s="73" t="s">
        <v>165</v>
      </c>
      <c r="C84" s="94" t="str">
        <f>'پرسشنامه مدیر گروه'!C91</f>
        <v>بله</v>
      </c>
      <c r="D84" s="54" t="str">
        <f>IF(C84="خیر","مطلوب","نامطلوب")</f>
        <v>نامطلوب</v>
      </c>
    </row>
    <row r="85" spans="1:4" ht="23.25" customHeight="1" thickBot="1">
      <c r="A85" s="318"/>
      <c r="B85" s="73" t="s">
        <v>12</v>
      </c>
      <c r="C85" s="94" t="str">
        <f>'پرسشنامه مدیر گروه'!C92</f>
        <v>خیر</v>
      </c>
      <c r="D85" s="54" t="str">
        <f t="shared" si="4"/>
        <v>نامطلوب</v>
      </c>
    </row>
    <row r="86" spans="1:4" ht="23.25" customHeight="1" thickBot="1">
      <c r="A86" s="318"/>
      <c r="B86" s="73" t="s">
        <v>13</v>
      </c>
      <c r="C86" s="94" t="str">
        <f>'پرسشنامه مدیر گروه'!C93</f>
        <v>خیر</v>
      </c>
      <c r="D86" s="54" t="str">
        <f t="shared" si="4"/>
        <v>نامطلوب</v>
      </c>
    </row>
    <row r="87" spans="1:4" ht="23.25" customHeight="1" thickBot="1">
      <c r="A87" s="318"/>
      <c r="B87" s="73" t="s">
        <v>14</v>
      </c>
      <c r="C87" s="94" t="str">
        <f>'پرسشنامه مدیر گروه'!C94</f>
        <v>بله</v>
      </c>
      <c r="D87" s="54" t="str">
        <f t="shared" si="4"/>
        <v>مطلوب</v>
      </c>
    </row>
    <row r="88" spans="1:4" ht="29.25" customHeight="1" thickBot="1">
      <c r="A88" s="318"/>
      <c r="B88" s="73" t="s">
        <v>295</v>
      </c>
      <c r="C88" s="94" t="str">
        <f>'پرسشنامه مدیر گروه'!C95</f>
        <v>بله</v>
      </c>
      <c r="D88" s="54" t="str">
        <f t="shared" si="4"/>
        <v>مطلوب</v>
      </c>
    </row>
    <row r="89" spans="1:4" ht="23.25" customHeight="1" thickBot="1">
      <c r="A89" s="318"/>
      <c r="B89" s="73" t="s">
        <v>296</v>
      </c>
      <c r="C89" s="94" t="str">
        <f>'پرسشنامه مدیر گروه'!C96</f>
        <v>خیر</v>
      </c>
      <c r="D89" s="54" t="str">
        <f t="shared" si="4"/>
        <v>نامطلوب</v>
      </c>
    </row>
    <row r="90" spans="1:4" ht="31.5" customHeight="1" thickBot="1">
      <c r="A90" s="318"/>
      <c r="B90" s="73" t="s">
        <v>297</v>
      </c>
      <c r="C90" s="94" t="str">
        <f>'پرسشنامه مدیر گروه'!C97</f>
        <v>خیر</v>
      </c>
      <c r="D90" s="54" t="str">
        <f t="shared" si="4"/>
        <v>نامطلوب</v>
      </c>
    </row>
    <row r="91" spans="1:4" ht="23.25" customHeight="1" thickBot="1">
      <c r="A91" s="318"/>
      <c r="B91" s="73" t="s">
        <v>279</v>
      </c>
      <c r="C91" s="94" t="str">
        <f>'پرسشنامه مدیر گروه'!C98</f>
        <v>خیر</v>
      </c>
      <c r="D91" s="54" t="str">
        <f t="shared" si="4"/>
        <v>نامطلوب</v>
      </c>
    </row>
    <row r="92" spans="1:4" ht="33" customHeight="1" thickBot="1">
      <c r="A92" s="318"/>
      <c r="B92" s="73" t="s">
        <v>38</v>
      </c>
      <c r="C92" s="94" t="str">
        <f>'پرسشنامه مدیر گروه'!C99</f>
        <v>خیر</v>
      </c>
      <c r="D92" s="54" t="str">
        <f t="shared" si="4"/>
        <v>نامطلوب</v>
      </c>
    </row>
    <row r="93" spans="1:4" ht="23.25" customHeight="1" thickBot="1">
      <c r="A93" s="318"/>
      <c r="B93" s="73" t="s">
        <v>15</v>
      </c>
      <c r="C93" s="94" t="str">
        <f>'پرسشنامه مدیر گروه'!C100</f>
        <v>خیر</v>
      </c>
      <c r="D93" s="54" t="str">
        <f t="shared" si="4"/>
        <v>نامطلوب</v>
      </c>
    </row>
    <row r="94" spans="1:4" ht="23.25" customHeight="1" thickBot="1">
      <c r="A94" s="318"/>
      <c r="B94" s="73" t="s">
        <v>16</v>
      </c>
      <c r="C94" s="94" t="str">
        <f>'پرسشنامه مدیر گروه'!C101</f>
        <v>خیر</v>
      </c>
      <c r="D94" s="54" t="str">
        <f t="shared" si="4"/>
        <v>نامطلوب</v>
      </c>
    </row>
    <row r="95" spans="1:4" ht="23.25" customHeight="1" thickBot="1">
      <c r="A95" s="318"/>
      <c r="B95" s="73" t="s">
        <v>161</v>
      </c>
      <c r="C95" s="94" t="str">
        <f>'پرسشنامه مدیر گروه'!C102</f>
        <v>خیر</v>
      </c>
      <c r="D95" s="54" t="str">
        <f t="shared" si="4"/>
        <v>نامطلوب</v>
      </c>
    </row>
    <row r="96" spans="1:4" ht="23.25" customHeight="1" thickBot="1">
      <c r="A96" s="318"/>
      <c r="B96" s="73" t="s">
        <v>17</v>
      </c>
      <c r="C96" s="94" t="str">
        <f>'پرسشنامه مدیر گروه'!C103</f>
        <v>کم</v>
      </c>
      <c r="D96" s="54" t="str">
        <f>IF(C96="کم","نامطلوب",IF(C96="زیاد","مطلوب","نسبتا مطلوب"))</f>
        <v>نامطلوب</v>
      </c>
    </row>
    <row r="97" spans="1:4" ht="23.25" customHeight="1" thickBot="1">
      <c r="A97" s="317" t="s">
        <v>216</v>
      </c>
      <c r="B97" s="74" t="s">
        <v>255</v>
      </c>
      <c r="C97" s="95">
        <f>'پرسشنامه مدیر گروه'!C104</f>
        <v>0</v>
      </c>
      <c r="D97" s="56" t="str">
        <f>IF(C97=0,"نامطلوب",IF(C97&lt;6,"نسبتا مطلوب ","مطلوب"))</f>
        <v>نامطلوب</v>
      </c>
    </row>
    <row r="98" spans="1:4" ht="23.25" customHeight="1" thickBot="1">
      <c r="A98" s="318"/>
      <c r="B98" s="74" t="s">
        <v>217</v>
      </c>
      <c r="C98" s="96">
        <f>SUM('پرسشنامه مدیر گروه'!C105/'پرسشنامه مدیر گروه'!E19)</f>
        <v>0</v>
      </c>
      <c r="D98" s="56" t="str">
        <f>IF(C98&gt;=3,"مطلوب",IF(C98&gt;=2,"نسبتا مطلوب","نامطلوب"))</f>
        <v>نامطلوب</v>
      </c>
    </row>
    <row r="99" spans="1:4" ht="23.25" customHeight="1" thickBot="1">
      <c r="A99" s="318"/>
      <c r="B99" s="74" t="s">
        <v>218</v>
      </c>
      <c r="C99" s="96">
        <f>SUM('پرسشنامه مدیر گروه'!C106/'پرسشنامه مدیر گروه'!D55)</f>
        <v>0</v>
      </c>
      <c r="D99" s="56" t="str">
        <f>IF(C99&gt;=2,"مطلوب",IF(C99&gt;1,"نسبتا مطلوب","نامطلوب"))</f>
        <v>نامطلوب</v>
      </c>
    </row>
    <row r="100" spans="1:4" ht="23.25" customHeight="1" thickBot="1">
      <c r="A100" s="318"/>
      <c r="B100" s="74" t="s">
        <v>252</v>
      </c>
      <c r="C100" s="96">
        <f>SUM('پرسشنامه مدیر گروه'!C107/'پرسشنامه مدیر گروه'!D55)</f>
        <v>0.12158054711246201</v>
      </c>
      <c r="D100" s="56" t="str">
        <f>IF(C100&gt;=2,"مطلوب",IF(C100&gt;1,"نسبتا مطلوب","نامطلوب"))</f>
        <v>نامطلوب</v>
      </c>
    </row>
    <row r="101" spans="1:4" ht="23.25" customHeight="1" thickBot="1">
      <c r="A101" s="318"/>
      <c r="B101" s="74" t="s">
        <v>209</v>
      </c>
      <c r="C101" s="96">
        <f>SUM('پرسشنامه مدیر گروه'!C108/'پرسشنامه مدیر گروه'!D55)</f>
        <v>0</v>
      </c>
      <c r="D101" s="56" t="str">
        <f>IF(C101&gt;=2,"مطلوب",IF(C101&gt;=1,"نسبتا مطلوب","نامطلوب"))</f>
        <v>نامطلوب</v>
      </c>
    </row>
    <row r="102" spans="1:4" ht="23.25" customHeight="1" thickBot="1">
      <c r="A102" s="318"/>
      <c r="B102" s="74" t="s">
        <v>210</v>
      </c>
      <c r="C102" s="96">
        <f>SUM('پرسشنامه مدیر گروه'!C109/'پرسشنامه مدیر گروه'!D55)</f>
        <v>3.0395136778115502E-2</v>
      </c>
      <c r="D102" s="56" t="str">
        <f>IF(C102&gt;=2,"مطلوب",IF(C102&gt;=1,"نسبتا مطلوب","نامطلوب"))</f>
        <v>نامطلوب</v>
      </c>
    </row>
    <row r="103" spans="1:4" ht="23.25" customHeight="1" thickBot="1">
      <c r="A103" s="318"/>
      <c r="B103" s="74" t="s">
        <v>211</v>
      </c>
      <c r="C103" s="96">
        <f>('پرسشنامه مدیر گروه'!C110/'پرسشنامه مدیر گروه'!D55)</f>
        <v>0.9878419452887538</v>
      </c>
      <c r="D103" s="56" t="str">
        <f>IF(C103&gt;=2,"مطلوب",IF(C103&gt;=1,"نسبتا مطلوب ","نامطلوب"))</f>
        <v>نامطلوب</v>
      </c>
    </row>
    <row r="104" spans="1:4" ht="23.25" customHeight="1" thickBot="1">
      <c r="A104" s="318"/>
      <c r="B104" s="74" t="s">
        <v>1053</v>
      </c>
      <c r="C104" s="97">
        <v>0</v>
      </c>
      <c r="D104" s="56" t="str">
        <f>IF(C104&gt;=3,"مطلوب",IF(C104&gt;=2,"نسبتا مطلوب","نامطلوب"))</f>
        <v>نامطلوب</v>
      </c>
    </row>
    <row r="105" spans="1:4" ht="23.25" customHeight="1" thickBot="1">
      <c r="A105" s="318"/>
      <c r="B105" s="74" t="s">
        <v>212</v>
      </c>
      <c r="C105" s="96">
        <f>SUM('پرسشنامه مدیر گروه'!C112/'پرسشنامه مدیر گروه'!D55)</f>
        <v>0</v>
      </c>
      <c r="D105" s="59" t="str">
        <f>IF(C105&gt;=2,"مطلوب",IF(C105&gt;=1,"نسبتا مطلوب","نامطلوب"))</f>
        <v>نامطلوب</v>
      </c>
    </row>
    <row r="106" spans="1:4" ht="23.25" customHeight="1" thickBot="1">
      <c r="A106" s="318"/>
      <c r="B106" s="74" t="s">
        <v>213</v>
      </c>
      <c r="C106" s="96">
        <f>SUM('پرسشنامه مدیر گروه'!C113/'پرسشنامه مدیر گروه'!D55)</f>
        <v>0.19452887537993921</v>
      </c>
      <c r="D106" s="56" t="str">
        <f>IF(C106&gt;=2,"مطلوب",IF(C106&gt;=1,"نسبتا مطلوب","نامطلوب"))</f>
        <v>نامطلوب</v>
      </c>
    </row>
    <row r="107" spans="1:4" ht="23.25" customHeight="1" thickBot="1">
      <c r="A107" s="326" t="s">
        <v>222</v>
      </c>
      <c r="B107" s="118" t="s">
        <v>221</v>
      </c>
      <c r="C107" s="90">
        <f>IF('پرسشنامه مدیر گروه'!C114="زیاد",3,IF('پرسشنامه مدیر گروه'!C114="متوسط",2,1))</f>
        <v>3</v>
      </c>
      <c r="D107" s="70" t="str">
        <f>IF(C107=1,"نامطلوب",IF(C107= 3,"مطلوب",IF(C107=2,"نسبتا مطلوب",)))</f>
        <v>مطلوب</v>
      </c>
    </row>
    <row r="108" spans="1:4" ht="23.25" customHeight="1" thickBot="1">
      <c r="A108" s="329"/>
      <c r="B108" s="118" t="s">
        <v>305</v>
      </c>
      <c r="C108" s="90">
        <f>IF('پرسشنامه مدیر گروه'!C115="زیاد",3,IF('پرسشنامه مدیر گروه'!C115="متوسط",2,1))</f>
        <v>1</v>
      </c>
      <c r="D108" s="70" t="str">
        <f t="shared" ref="D108:D109" si="5">IF(C108=1,"نامطلوب",IF(C108= 3,"مطلوب",IF(C108=2,"نسبتا مطلوب",)))</f>
        <v>نامطلوب</v>
      </c>
    </row>
    <row r="109" spans="1:4" ht="23.25" customHeight="1" thickBot="1">
      <c r="A109" s="330"/>
      <c r="B109" s="118" t="s">
        <v>224</v>
      </c>
      <c r="C109" s="90">
        <f>IF('پرسشنامه مدیر گروه'!C116="زیاد",3,IF('پرسشنامه مدیر گروه'!C116="متوسط",2,1))</f>
        <v>1</v>
      </c>
      <c r="D109" s="70" t="str">
        <f t="shared" si="5"/>
        <v>نامطلوب</v>
      </c>
    </row>
    <row r="110" spans="1:4" ht="23.25" customHeight="1" thickBot="1">
      <c r="A110" s="324" t="s">
        <v>110</v>
      </c>
      <c r="B110" s="72" t="s">
        <v>77</v>
      </c>
      <c r="C110" s="98" t="str">
        <f>'پرسشنامه مدیر گروه'!C117</f>
        <v>مطلوب</v>
      </c>
      <c r="D110" s="47" t="str">
        <f>C110</f>
        <v>مطلوب</v>
      </c>
    </row>
    <row r="111" spans="1:4" ht="23.25" customHeight="1" thickBot="1">
      <c r="A111" s="324"/>
      <c r="B111" s="72" t="s">
        <v>78</v>
      </c>
      <c r="C111" s="98" t="str">
        <f>'پرسشنامه مدیر گروه'!C118</f>
        <v>نسبتا مطلوب</v>
      </c>
      <c r="D111" s="47" t="str">
        <f t="shared" ref="D111:D118" si="6">C111</f>
        <v>نسبتا مطلوب</v>
      </c>
    </row>
    <row r="112" spans="1:4" ht="23.25" customHeight="1" thickBot="1">
      <c r="A112" s="324"/>
      <c r="B112" s="72" t="s">
        <v>79</v>
      </c>
      <c r="C112" s="98" t="str">
        <f>'پرسشنامه مدیر گروه'!C119</f>
        <v>مطلوب</v>
      </c>
      <c r="D112" s="47" t="str">
        <f t="shared" si="6"/>
        <v>مطلوب</v>
      </c>
    </row>
    <row r="113" spans="1:4" ht="23.25" customHeight="1" thickBot="1">
      <c r="A113" s="324"/>
      <c r="B113" s="72" t="s">
        <v>80</v>
      </c>
      <c r="C113" s="98" t="str">
        <f>'پرسشنامه مدیر گروه'!C120</f>
        <v>مطلوب</v>
      </c>
      <c r="D113" s="47" t="str">
        <f t="shared" si="6"/>
        <v>مطلوب</v>
      </c>
    </row>
    <row r="114" spans="1:4" ht="23.25" customHeight="1" thickBot="1">
      <c r="A114" s="324"/>
      <c r="B114" s="72" t="s">
        <v>81</v>
      </c>
      <c r="C114" s="98" t="str">
        <f>'پرسشنامه مدیر گروه'!C121</f>
        <v>نسبتا مطلوب</v>
      </c>
      <c r="D114" s="47" t="str">
        <f t="shared" si="6"/>
        <v>نسبتا مطلوب</v>
      </c>
    </row>
    <row r="115" spans="1:4" ht="23.25" customHeight="1" thickBot="1">
      <c r="A115" s="324"/>
      <c r="B115" s="72" t="s">
        <v>82</v>
      </c>
      <c r="C115" s="98" t="str">
        <f>'پرسشنامه مدیر گروه'!C122</f>
        <v>مطلوب</v>
      </c>
      <c r="D115" s="47" t="str">
        <f t="shared" si="6"/>
        <v>مطلوب</v>
      </c>
    </row>
    <row r="116" spans="1:4" ht="23.25" customHeight="1" thickBot="1">
      <c r="A116" s="324"/>
      <c r="B116" s="72" t="s">
        <v>83</v>
      </c>
      <c r="C116" s="98" t="str">
        <f>'پرسشنامه مدیر گروه'!C123</f>
        <v>مطلوب</v>
      </c>
      <c r="D116" s="47" t="str">
        <f t="shared" si="6"/>
        <v>مطلوب</v>
      </c>
    </row>
    <row r="117" spans="1:4" ht="23.25" customHeight="1" thickBot="1">
      <c r="A117" s="324"/>
      <c r="B117" s="72" t="s">
        <v>84</v>
      </c>
      <c r="C117" s="98" t="str">
        <f>'پرسشنامه مدیر گروه'!C124</f>
        <v>نسبتا مطلوب</v>
      </c>
      <c r="D117" s="47" t="str">
        <f t="shared" si="6"/>
        <v>نسبتا مطلوب</v>
      </c>
    </row>
    <row r="118" spans="1:4" ht="23.25" customHeight="1" thickBot="1">
      <c r="A118" s="325"/>
      <c r="B118" s="72" t="s">
        <v>85</v>
      </c>
      <c r="C118" s="98" t="str">
        <f>'پرسشنامه مدیر گروه'!C125</f>
        <v>نسبتا مطلوب</v>
      </c>
      <c r="D118" s="47" t="str">
        <f t="shared" si="6"/>
        <v>نسبتا مطلوب</v>
      </c>
    </row>
    <row r="119" spans="1:4" ht="23.25" customHeight="1" thickBot="1">
      <c r="A119" s="326" t="s">
        <v>225</v>
      </c>
      <c r="B119" s="119" t="s">
        <v>226</v>
      </c>
      <c r="C119" s="111" t="str">
        <f>'پرسشنامه مدیر گروه'!C126</f>
        <v>ج</v>
      </c>
      <c r="D119" s="111" t="str">
        <f>C119</f>
        <v>ج</v>
      </c>
    </row>
    <row r="120" spans="1:4" ht="23.25" customHeight="1" thickBot="1">
      <c r="A120" s="324"/>
      <c r="B120" s="119" t="s">
        <v>227</v>
      </c>
      <c r="C120" s="111" t="str">
        <f>'پرسشنامه مدیر گروه'!C129</f>
        <v>ج</v>
      </c>
      <c r="D120" s="111" t="str">
        <f>C120</f>
        <v>ج</v>
      </c>
    </row>
    <row r="121" spans="1:4" ht="23.25" customHeight="1" thickBot="1">
      <c r="A121" s="324"/>
      <c r="B121" s="119" t="s">
        <v>228</v>
      </c>
      <c r="C121" s="111" t="str">
        <f>'پرسشنامه مدیر گروه'!C132</f>
        <v>ج</v>
      </c>
      <c r="D121" s="111" t="str">
        <f>C121</f>
        <v>ج</v>
      </c>
    </row>
    <row r="122" spans="1:4" ht="20.25" customHeight="1" thickBot="1">
      <c r="A122" s="326" t="s">
        <v>166</v>
      </c>
      <c r="B122" s="69" t="s">
        <v>282</v>
      </c>
      <c r="C122" s="75">
        <f>'پرسشنامه مدیر گروه'!C135</f>
        <v>0</v>
      </c>
      <c r="D122" s="70" t="str">
        <f>IF(C122&gt;=3,"مطلوب",IF(C122&gt;=1,"نسبتا مطلوب","نامطلوب"))</f>
        <v>نامطلوب</v>
      </c>
    </row>
    <row r="123" spans="1:4" ht="20.25" customHeight="1" thickBot="1">
      <c r="A123" s="324"/>
      <c r="B123" s="69" t="s">
        <v>298</v>
      </c>
      <c r="C123" s="99">
        <f>SUM('پرسشنامه مدیر گروه'!C136/'پرسشنامه مدیر گروه'!E19) *100</f>
        <v>0</v>
      </c>
      <c r="D123" s="70" t="str">
        <f>IF(C123&gt;=80,"مطلوب",IF(C123&gt;=50,"نسبتا مطلوب","نامطلوب"))</f>
        <v>نامطلوب</v>
      </c>
    </row>
    <row r="124" spans="1:4" ht="20.25" customHeight="1" thickBot="1">
      <c r="A124" s="324"/>
      <c r="B124" s="69" t="s">
        <v>256</v>
      </c>
      <c r="C124" s="75">
        <f>'پرسشنامه مدیر گروه'!C137</f>
        <v>1</v>
      </c>
      <c r="D124" s="70" t="str">
        <f>IF(C124&gt;=3,"مطلوب",IF(C124&gt;=1,"نسبتا مطلوب","نامطلوب"))</f>
        <v>نسبتا مطلوب</v>
      </c>
    </row>
    <row r="125" spans="1:4" ht="20.25" customHeight="1" thickBot="1">
      <c r="A125" s="324"/>
      <c r="B125" s="69" t="s">
        <v>299</v>
      </c>
      <c r="C125" s="99">
        <f>SUM('پرسشنامه مدیر گروه'!C138*100/'پرسشنامه مدیر گروه'!E19)</f>
        <v>0</v>
      </c>
      <c r="D125" s="70" t="str">
        <f>IF(C125&gt;80,"مطلوب",IF(C125&gt;50,"نسبتا مطلوب","نامطلوب"))</f>
        <v>نامطلوب</v>
      </c>
    </row>
    <row r="126" spans="1:4" ht="20.25" customHeight="1" thickBot="1">
      <c r="A126" s="324"/>
      <c r="B126" s="69" t="s">
        <v>257</v>
      </c>
      <c r="C126" s="99">
        <f>SUM('پرسشنامه مدیر گروه'!C139/'پرسشنامه مدیر گروه'!E19)</f>
        <v>0</v>
      </c>
      <c r="D126" s="70" t="str">
        <f>IF(C126&gt;=1,"مطلوب",IF(C126&gt;=0.5,"نسبتا مطلوب","نامطلوب"))</f>
        <v>نامطلوب</v>
      </c>
    </row>
    <row r="127" spans="1:4" ht="20.25" customHeight="1" thickBot="1">
      <c r="A127" s="324"/>
      <c r="B127" s="69" t="s">
        <v>285</v>
      </c>
      <c r="C127" s="99">
        <f>SUM('پرسشنامه مدیر گروه'!C140/'پرسشنامه مدیر گروه'!E19)</f>
        <v>0.35714285714285715</v>
      </c>
      <c r="D127" s="70" t="str">
        <f>IF(C127&gt;=3,"مطلوب",IF(C127&gt;=2,"نسبتا مطلوب","نامطلوب"))</f>
        <v>نامطلوب</v>
      </c>
    </row>
    <row r="128" spans="1:4" ht="20.25" customHeight="1" thickBot="1">
      <c r="A128" s="324"/>
      <c r="B128" s="69" t="s">
        <v>300</v>
      </c>
      <c r="C128" s="99">
        <f>SUM('پرسشنامه مدیر گروه'!C141/'پرسشنامه مدیر گروه'!E19)</f>
        <v>0.6428571428571429</v>
      </c>
      <c r="D128" s="70" t="str">
        <f>IF(C128&gt;=3,"مطلوب",IF(C128&gt;=2,"نسبتا مطلوب","نامطلوب"))</f>
        <v>نامطلوب</v>
      </c>
    </row>
    <row r="129" spans="1:4" ht="20.25" customHeight="1" thickBot="1">
      <c r="A129" s="324"/>
      <c r="B129" s="69" t="s">
        <v>301</v>
      </c>
      <c r="C129" s="99">
        <f>SUM('پرسشنامه مدیر گروه'!C142*100/'پرسشنامه مدیر گروه'!E19)</f>
        <v>0</v>
      </c>
      <c r="D129" s="70" t="str">
        <f>IF(C129&gt;=50,"مطلوب",IF(C129&gt;=30,"نسبتا مطلوب","نامطلوب"))</f>
        <v>نامطلوب</v>
      </c>
    </row>
    <row r="130" spans="1:4" ht="20.25" customHeight="1" thickBot="1">
      <c r="A130" s="324"/>
      <c r="B130" s="69" t="s">
        <v>123</v>
      </c>
      <c r="C130" s="75">
        <f>'پرسشنامه مدیر گروه'!C143</f>
        <v>0</v>
      </c>
      <c r="D130" s="70" t="str">
        <f>IF(C130&gt;=3,"مطلوب",IF(C130&gt;=1,"نسبتا مطلوب","نامطلوب"))</f>
        <v>نامطلوب</v>
      </c>
    </row>
    <row r="131" spans="1:4" ht="20.25" customHeight="1" thickBot="1">
      <c r="A131" s="325"/>
      <c r="B131" s="69" t="s">
        <v>302</v>
      </c>
      <c r="C131" s="99">
        <f>SUM('پرسشنامه مدیر گروه'!C144/'پرسشنامه مدیر گروه'!E19)</f>
        <v>0</v>
      </c>
      <c r="D131" s="75" t="str">
        <f>IF(C131&gt;=1,"مطلوب",IF(C131&gt;=0.5,"نسبتا مطلوب","نامطلوب"))</f>
        <v>نامطلوب</v>
      </c>
    </row>
    <row r="132" spans="1:4" ht="28.5" customHeight="1" thickBot="1">
      <c r="A132" s="40" t="s">
        <v>229</v>
      </c>
      <c r="B132" s="120" t="s">
        <v>230</v>
      </c>
      <c r="C132" s="76">
        <f>IF('پرسشنامه مدیر گروه'!C145=0,0, 'پرسشنامه مدیر گروه'!C145/'پرسشنامه مدیر گروه'!D8)</f>
        <v>0</v>
      </c>
      <c r="D132" s="132" t="str">
        <f>IF(C132&lt;1,"نامطلوب",IF(C132&gt;=2,"مطلوب",IF(C132&gt;=1,"نسبتا مطلوب",)))</f>
        <v>نامطلوب</v>
      </c>
    </row>
    <row r="133" spans="1:4" ht="23.25" customHeight="1" thickBot="1">
      <c r="A133" s="327" t="s">
        <v>233</v>
      </c>
      <c r="B133" s="121" t="s">
        <v>231</v>
      </c>
      <c r="C133" s="106" t="str">
        <f>'پرسشنامه مدیر گروه'!C146</f>
        <v>نامشخص</v>
      </c>
      <c r="D133" s="77" t="str">
        <f>IF(C133="نامشخص","نامطلوب",IF(C133="تدوین شده","مطلوب","نسبتا مطلوب "))</f>
        <v>نامطلوب</v>
      </c>
    </row>
    <row r="134" spans="1:4" ht="23.25" customHeight="1" thickBot="1">
      <c r="A134" s="328"/>
      <c r="B134" s="121" t="s">
        <v>232</v>
      </c>
      <c r="C134" s="106" t="str">
        <f>'پرسشنامه مدیر گروه'!C147</f>
        <v>نامشخص</v>
      </c>
      <c r="D134" s="77" t="str">
        <f>IF(C134="نامشخص","نامطلوب",IF(C134= "تدوین شده","مطلوب","نسبتا مطلوب "))</f>
        <v>نامطلوب</v>
      </c>
    </row>
    <row r="135" spans="1:4" ht="23.25" customHeight="1" thickBot="1">
      <c r="A135" s="315" t="s">
        <v>234</v>
      </c>
      <c r="B135" s="72" t="s">
        <v>254</v>
      </c>
      <c r="C135" s="71" t="str">
        <f>'پرسشنامه مدیر گروه'!C148</f>
        <v>خیر</v>
      </c>
      <c r="D135" s="63" t="str">
        <f t="shared" ref="D135:D141" si="7">IF(C135="خیر","نامطلوب","مطلوب")</f>
        <v>نامطلوب</v>
      </c>
    </row>
    <row r="136" spans="1:4" ht="23.25" customHeight="1" thickBot="1">
      <c r="A136" s="316"/>
      <c r="B136" s="72" t="s">
        <v>235</v>
      </c>
      <c r="C136" s="71" t="str">
        <f>'پرسشنامه مدیر گروه'!C149</f>
        <v>خیر</v>
      </c>
      <c r="D136" s="63" t="str">
        <f t="shared" si="7"/>
        <v>نامطلوب</v>
      </c>
    </row>
    <row r="137" spans="1:4" ht="23.25" customHeight="1" thickBot="1">
      <c r="A137" s="316"/>
      <c r="B137" s="72" t="s">
        <v>236</v>
      </c>
      <c r="C137" s="71" t="str">
        <f>'پرسشنامه مدیر گروه'!C150</f>
        <v>خیر</v>
      </c>
      <c r="D137" s="63" t="str">
        <f t="shared" si="7"/>
        <v>نامطلوب</v>
      </c>
    </row>
    <row r="138" spans="1:4" ht="23.25" customHeight="1" thickBot="1">
      <c r="A138" s="316"/>
      <c r="B138" s="72" t="s">
        <v>237</v>
      </c>
      <c r="C138" s="71" t="str">
        <f>'پرسشنامه مدیر گروه'!C151</f>
        <v>خیر</v>
      </c>
      <c r="D138" s="63" t="str">
        <f t="shared" si="7"/>
        <v>نامطلوب</v>
      </c>
    </row>
    <row r="139" spans="1:4" ht="23.25" customHeight="1" thickBot="1">
      <c r="A139" s="321" t="s">
        <v>259</v>
      </c>
      <c r="B139" s="115" t="s">
        <v>260</v>
      </c>
      <c r="C139" s="100" t="str">
        <f>'پرسشنامه مدیر گروه'!C152</f>
        <v>خیر</v>
      </c>
      <c r="D139" s="65" t="str">
        <f t="shared" si="7"/>
        <v>نامطلوب</v>
      </c>
    </row>
    <row r="140" spans="1:4" ht="23.25" customHeight="1" thickBot="1">
      <c r="A140" s="322"/>
      <c r="B140" s="115" t="s">
        <v>261</v>
      </c>
      <c r="C140" s="100" t="str">
        <f>'پرسشنامه مدیر گروه'!C153</f>
        <v>خیر</v>
      </c>
      <c r="D140" s="65" t="str">
        <f t="shared" si="7"/>
        <v>نامطلوب</v>
      </c>
    </row>
    <row r="141" spans="1:4" ht="23.25" customHeight="1" thickBot="1">
      <c r="A141" s="323"/>
      <c r="B141" s="115" t="s">
        <v>253</v>
      </c>
      <c r="C141" s="100" t="str">
        <f>'پرسشنامه مدیر گروه'!C154</f>
        <v>خیر</v>
      </c>
      <c r="D141" s="65" t="str">
        <f t="shared" si="7"/>
        <v>نامطلوب</v>
      </c>
    </row>
    <row r="142" spans="1:4" ht="23.25" customHeight="1" thickBot="1">
      <c r="A142" s="315" t="s">
        <v>76</v>
      </c>
      <c r="B142" s="122" t="s">
        <v>75</v>
      </c>
      <c r="C142" s="101">
        <f>'پرسشنامه مدیر گروه'!C155</f>
        <v>0</v>
      </c>
      <c r="D142" s="78"/>
    </row>
    <row r="143" spans="1:4" ht="23.25" customHeight="1" thickBot="1">
      <c r="A143" s="315"/>
      <c r="B143" s="122" t="s">
        <v>27</v>
      </c>
      <c r="C143" s="101">
        <f>'پرسشنامه مدیر گروه'!C156</f>
        <v>0</v>
      </c>
      <c r="D143" s="78"/>
    </row>
    <row r="144" spans="1:4" ht="23.25" customHeight="1" thickBot="1">
      <c r="A144" s="315"/>
      <c r="B144" s="122" t="s">
        <v>25</v>
      </c>
      <c r="C144" s="101">
        <f>'پرسشنامه مدیر گروه'!C157</f>
        <v>0</v>
      </c>
      <c r="D144" s="78"/>
    </row>
    <row r="145" spans="1:5" ht="23.25" customHeight="1" thickBot="1">
      <c r="A145" s="315"/>
      <c r="B145" s="122" t="s">
        <v>28</v>
      </c>
      <c r="C145" s="101">
        <f>'پرسشنامه مدیر گروه'!C158</f>
        <v>0</v>
      </c>
      <c r="D145" s="78"/>
    </row>
    <row r="146" spans="1:5" ht="23.25" customHeight="1" thickBot="1">
      <c r="A146" s="315"/>
      <c r="B146" s="122" t="s">
        <v>26</v>
      </c>
      <c r="C146" s="101">
        <f>'پرسشنامه مدیر گروه'!C159</f>
        <v>0</v>
      </c>
      <c r="D146" s="78"/>
    </row>
    <row r="147" spans="1:5" ht="30" customHeight="1" thickBot="1">
      <c r="A147" s="319" t="s">
        <v>135</v>
      </c>
      <c r="B147" s="80" t="s">
        <v>141</v>
      </c>
      <c r="C147" s="102">
        <f>SUM('پرسشنامه مدیر گروه'!C160/'پرسشنامه مدیر گروه'!D55)</f>
        <v>19.756838905775076</v>
      </c>
      <c r="D147" s="79" t="str">
        <f>IF(C147&gt;=3,"مطلوب",IF(C147&gt;=2,"نسبتا مطلوب","نامطلوب"))</f>
        <v>مطلوب</v>
      </c>
      <c r="E147" s="48"/>
    </row>
    <row r="148" spans="1:5" ht="27" customHeight="1" thickBot="1">
      <c r="A148" s="320"/>
      <c r="B148" s="80" t="s">
        <v>142</v>
      </c>
      <c r="C148" s="102">
        <f>SUM('پرسشنامه مدیر گروه'!C160/'پرسشنامه مدیر گروه'!E19)</f>
        <v>928.57142857142856</v>
      </c>
      <c r="D148" s="79" t="str">
        <f>IF(C148&gt;=3,"مطلوب",IF(C148&gt;=2,"نسبتا مطلوب","نامطلوب"))</f>
        <v>مطلوب</v>
      </c>
      <c r="E148" s="48"/>
    </row>
    <row r="149" spans="1:5" ht="29.25" customHeight="1" thickBot="1">
      <c r="A149" s="320"/>
      <c r="B149" s="80" t="s">
        <v>139</v>
      </c>
      <c r="C149" s="296">
        <f>SUM('پرسشنامه مدیر گروه'!C161/'پرسشنامه مدیر گروه'!D55)</f>
        <v>7.5987841945288756E-3</v>
      </c>
      <c r="D149" s="79" t="str">
        <f>IF(C149&gt;=3,"مطلوب",IF(C149&gt;=2,"نسبتا مطلوب  ","نامطلوب"))</f>
        <v>نامطلوب</v>
      </c>
      <c r="E149" s="48"/>
    </row>
    <row r="150" spans="1:5" ht="27" customHeight="1" thickBot="1">
      <c r="A150" s="320"/>
      <c r="B150" s="80" t="s">
        <v>140</v>
      </c>
      <c r="C150" s="102">
        <f>SUM('پرسشنامه مدیر گروه'!C161/'پرسشنامه مدیر گروه'!E19)</f>
        <v>0.35714285714285715</v>
      </c>
      <c r="D150" s="79" t="str">
        <f>IF(C150&gt;=3,"مطلوب",IF(C150&gt;=2,"نسبتا مطلوب  ","نامطلوب"))</f>
        <v>نامطلوب</v>
      </c>
      <c r="E150" s="48"/>
    </row>
    <row r="151" spans="1:5" ht="29.25" customHeight="1" thickBot="1">
      <c r="A151" s="320"/>
      <c r="B151" s="80" t="s">
        <v>303</v>
      </c>
      <c r="C151" s="102">
        <f>SUM('پرسشنامه مدیر گروه'!C162/'پرسشنامه مدیر گروه'!D8)</f>
        <v>0</v>
      </c>
      <c r="D151" s="79" t="str">
        <f>IF(C151&gt;=3,"مطلوب",IF(C151&gt;=2,"نسبتا مطلوب  ","نامطلوب"))</f>
        <v>نامطلوب</v>
      </c>
      <c r="E151" s="48"/>
    </row>
    <row r="152" spans="1:5" ht="23.25" customHeight="1" thickBot="1">
      <c r="A152" s="315" t="s">
        <v>143</v>
      </c>
      <c r="B152" s="123" t="s">
        <v>162</v>
      </c>
      <c r="C152" s="103">
        <f>SUM('پرسشنامه مدیر گروه'!C163/'پرسشنامه مدیر گروه'!E19)</f>
        <v>0</v>
      </c>
      <c r="D152" s="131" t="str">
        <f>IF(C152&gt;=1,"مطلوب",IF(C152&gt;=0.5,"نسبتا مطلوب","نامطلوب"))</f>
        <v>نامطلوب</v>
      </c>
      <c r="E152" s="48"/>
    </row>
    <row r="153" spans="1:5" ht="23.25" customHeight="1" thickBot="1">
      <c r="A153" s="316"/>
      <c r="B153" s="123" t="s">
        <v>145</v>
      </c>
      <c r="C153" s="89">
        <f>SUM('پرسشنامه مدیر گروه'!C164/'پرسشنامه مدیر گروه'!C165)</f>
        <v>3.2</v>
      </c>
      <c r="D153" s="131" t="str">
        <f>IF(C153&gt;=1,"مطلوب",IF(C153&gt;=0.5,"نسبتا مطلوب","نامطلوب"))</f>
        <v>مطلوب</v>
      </c>
      <c r="E153" s="48"/>
    </row>
    <row r="154" spans="1:5" ht="12.75">
      <c r="A154" s="52"/>
      <c r="B154" s="124"/>
      <c r="C154" s="104"/>
      <c r="D154" s="49"/>
      <c r="E154" s="48"/>
    </row>
    <row r="155" spans="1:5" ht="12.75">
      <c r="A155" s="52"/>
      <c r="B155" s="124"/>
      <c r="C155" s="104"/>
      <c r="D155" s="49"/>
      <c r="E155" s="48"/>
    </row>
    <row r="156" spans="1:5" ht="12.75">
      <c r="A156" s="52"/>
      <c r="B156" s="124"/>
      <c r="C156" s="104"/>
      <c r="D156" s="49"/>
      <c r="E156" s="48"/>
    </row>
    <row r="157" spans="1:5" ht="12.75">
      <c r="A157" s="52"/>
      <c r="B157" s="124"/>
      <c r="C157" s="104"/>
      <c r="D157" s="49"/>
      <c r="E157" s="48"/>
    </row>
    <row r="158" spans="1:5" ht="12.75">
      <c r="A158" s="52"/>
      <c r="B158" s="124"/>
      <c r="C158" s="104"/>
      <c r="D158" s="49"/>
      <c r="E158" s="48"/>
    </row>
    <row r="159" spans="1:5" ht="12.75">
      <c r="A159" s="52"/>
      <c r="B159" s="124"/>
      <c r="C159" s="104"/>
      <c r="D159" s="49"/>
      <c r="E159" s="48"/>
    </row>
    <row r="160" spans="1:5" ht="12.75">
      <c r="A160" s="52"/>
      <c r="B160" s="124"/>
      <c r="C160" s="104"/>
      <c r="D160" s="49"/>
      <c r="E160" s="48"/>
    </row>
    <row r="161" spans="1:5" ht="12.75">
      <c r="A161" s="52"/>
      <c r="B161" s="124"/>
      <c r="C161" s="104"/>
      <c r="D161" s="49"/>
      <c r="E161" s="48"/>
    </row>
    <row r="162" spans="1:5" ht="12.75">
      <c r="A162" s="52"/>
      <c r="B162" s="124"/>
      <c r="C162" s="104"/>
      <c r="D162" s="49"/>
      <c r="E162" s="48"/>
    </row>
    <row r="163" spans="1:5" ht="12.75">
      <c r="A163" s="52"/>
      <c r="B163" s="124"/>
      <c r="C163" s="104"/>
      <c r="D163" s="49"/>
      <c r="E163" s="48"/>
    </row>
    <row r="164" spans="1:5" ht="12.75">
      <c r="A164" s="52"/>
      <c r="B164" s="124"/>
      <c r="C164" s="104"/>
      <c r="D164" s="49"/>
      <c r="E164" s="48"/>
    </row>
    <row r="165" spans="1:5" ht="12.75">
      <c r="A165" s="52"/>
      <c r="B165" s="124"/>
      <c r="C165" s="104"/>
      <c r="D165" s="49"/>
      <c r="E165" s="48"/>
    </row>
    <row r="166" spans="1:5" ht="12.75">
      <c r="A166" s="52"/>
      <c r="B166" s="124"/>
      <c r="C166" s="104"/>
      <c r="D166" s="49"/>
      <c r="E166" s="48"/>
    </row>
    <row r="167" spans="1:5" ht="12.75">
      <c r="A167" s="52"/>
      <c r="B167" s="124"/>
      <c r="C167" s="104"/>
      <c r="D167" s="49"/>
      <c r="E167" s="48"/>
    </row>
    <row r="168" spans="1:5" ht="12.75">
      <c r="A168" s="52"/>
      <c r="B168" s="124"/>
      <c r="C168" s="104"/>
      <c r="D168" s="49"/>
      <c r="E168" s="48"/>
    </row>
    <row r="169" spans="1:5" ht="12.75">
      <c r="A169" s="52"/>
      <c r="B169" s="124"/>
      <c r="C169" s="104"/>
      <c r="D169" s="49"/>
      <c r="E169" s="48"/>
    </row>
    <row r="170" spans="1:5" ht="12.75">
      <c r="A170" s="52"/>
      <c r="B170" s="124"/>
      <c r="C170" s="104"/>
      <c r="D170" s="49"/>
      <c r="E170" s="48"/>
    </row>
    <row r="171" spans="1:5" ht="12.75">
      <c r="A171" s="52"/>
      <c r="B171" s="124"/>
      <c r="C171" s="104"/>
      <c r="D171" s="49"/>
      <c r="E171" s="48"/>
    </row>
    <row r="172" spans="1:5" ht="12.75">
      <c r="A172" s="52"/>
      <c r="B172" s="124"/>
      <c r="C172" s="104"/>
      <c r="D172" s="49"/>
      <c r="E172" s="48"/>
    </row>
    <row r="173" spans="1:5" ht="12.75">
      <c r="A173" s="52"/>
      <c r="B173" s="124"/>
      <c r="C173" s="104"/>
      <c r="D173" s="49"/>
      <c r="E173" s="48"/>
    </row>
    <row r="174" spans="1:5" ht="12.75">
      <c r="A174" s="52"/>
      <c r="B174" s="124"/>
      <c r="C174" s="104"/>
      <c r="D174" s="49"/>
      <c r="E174" s="48"/>
    </row>
    <row r="175" spans="1:5" ht="12.75">
      <c r="A175" s="52"/>
      <c r="B175" s="124"/>
      <c r="C175" s="104"/>
      <c r="D175" s="49"/>
      <c r="E175" s="48"/>
    </row>
    <row r="176" spans="1:5" ht="12.75">
      <c r="A176" s="52"/>
      <c r="B176" s="124"/>
      <c r="C176" s="104"/>
      <c r="D176" s="49"/>
      <c r="E176" s="48"/>
    </row>
    <row r="177" spans="1:5" ht="12.75">
      <c r="A177" s="52"/>
      <c r="B177" s="124"/>
      <c r="C177" s="104"/>
      <c r="D177" s="49"/>
      <c r="E177" s="48"/>
    </row>
    <row r="178" spans="1:5" ht="12.75">
      <c r="A178" s="52"/>
      <c r="B178" s="124"/>
      <c r="C178" s="104"/>
      <c r="D178" s="49"/>
      <c r="E178" s="48"/>
    </row>
    <row r="179" spans="1:5" ht="12.75">
      <c r="A179" s="52"/>
      <c r="B179" s="124"/>
      <c r="C179" s="104"/>
      <c r="D179" s="49"/>
      <c r="E179" s="48"/>
    </row>
    <row r="180" spans="1:5" ht="12.75">
      <c r="A180" s="52"/>
      <c r="B180" s="124"/>
      <c r="C180" s="104"/>
      <c r="D180" s="49"/>
      <c r="E180" s="48"/>
    </row>
    <row r="181" spans="1:5" ht="12.75">
      <c r="A181" s="52"/>
      <c r="B181" s="124"/>
      <c r="C181" s="104"/>
      <c r="D181" s="49"/>
      <c r="E181" s="48"/>
    </row>
    <row r="182" spans="1:5" ht="12.75">
      <c r="A182" s="52"/>
      <c r="B182" s="124"/>
      <c r="C182" s="104"/>
      <c r="D182" s="49"/>
      <c r="E182" s="48"/>
    </row>
    <row r="183" spans="1:5" ht="12.75">
      <c r="A183" s="52"/>
      <c r="B183" s="124"/>
      <c r="C183" s="104"/>
      <c r="D183" s="49"/>
      <c r="E183" s="48"/>
    </row>
    <row r="184" spans="1:5" ht="12.75">
      <c r="A184" s="52"/>
      <c r="B184" s="124"/>
      <c r="C184" s="104"/>
      <c r="D184" s="49"/>
      <c r="E184" s="48"/>
    </row>
    <row r="185" spans="1:5" ht="12.75">
      <c r="A185" s="52"/>
      <c r="B185" s="124"/>
      <c r="C185" s="104"/>
      <c r="D185" s="49"/>
      <c r="E185" s="48"/>
    </row>
    <row r="186" spans="1:5" ht="12.75">
      <c r="A186" s="52"/>
      <c r="B186" s="124"/>
      <c r="C186" s="104"/>
      <c r="D186" s="49"/>
      <c r="E186" s="48"/>
    </row>
    <row r="187" spans="1:5" ht="12.75">
      <c r="A187" s="52"/>
      <c r="B187" s="124"/>
      <c r="C187" s="104"/>
      <c r="D187" s="49"/>
      <c r="E187" s="48"/>
    </row>
    <row r="188" spans="1:5" ht="12.75">
      <c r="A188" s="52"/>
      <c r="B188" s="124"/>
      <c r="C188" s="104"/>
      <c r="D188" s="49"/>
      <c r="E188" s="48"/>
    </row>
    <row r="189" spans="1:5" ht="12.75">
      <c r="A189" s="52"/>
      <c r="B189" s="124"/>
      <c r="C189" s="104"/>
      <c r="D189" s="49"/>
      <c r="E189" s="48"/>
    </row>
    <row r="190" spans="1:5" ht="12.75">
      <c r="A190" s="52"/>
      <c r="B190" s="124"/>
      <c r="C190" s="104"/>
      <c r="D190" s="49"/>
      <c r="E190" s="48"/>
    </row>
    <row r="191" spans="1:5" ht="12.75">
      <c r="A191" s="52"/>
      <c r="B191" s="124"/>
      <c r="C191" s="104"/>
      <c r="D191" s="49"/>
      <c r="E191" s="48"/>
    </row>
    <row r="192" spans="1:5" ht="12.75">
      <c r="A192" s="52"/>
      <c r="B192" s="124"/>
      <c r="C192" s="104"/>
      <c r="D192" s="49"/>
      <c r="E192" s="48"/>
    </row>
    <row r="193" spans="1:5" ht="12.75">
      <c r="A193" s="52"/>
      <c r="B193" s="124"/>
      <c r="C193" s="104"/>
      <c r="D193" s="49"/>
      <c r="E193" s="48"/>
    </row>
    <row r="194" spans="1:5" ht="12.75">
      <c r="A194" s="52"/>
      <c r="B194" s="124"/>
      <c r="C194" s="104"/>
      <c r="D194" s="49"/>
      <c r="E194" s="48"/>
    </row>
    <row r="195" spans="1:5" ht="12.75">
      <c r="A195" s="52"/>
      <c r="B195" s="124"/>
      <c r="C195" s="104"/>
      <c r="D195" s="49"/>
      <c r="E195" s="48"/>
    </row>
    <row r="196" spans="1:5" ht="12.75">
      <c r="A196" s="52"/>
      <c r="B196" s="124"/>
      <c r="C196" s="104"/>
      <c r="D196" s="49"/>
      <c r="E196" s="48"/>
    </row>
    <row r="197" spans="1:5" ht="12.75">
      <c r="A197" s="52"/>
      <c r="B197" s="124"/>
      <c r="C197" s="104"/>
      <c r="D197" s="49"/>
      <c r="E197" s="48"/>
    </row>
    <row r="198" spans="1:5" ht="12.75">
      <c r="A198" s="52"/>
      <c r="B198" s="124"/>
      <c r="C198" s="104"/>
      <c r="D198" s="49"/>
      <c r="E198" s="48"/>
    </row>
    <row r="199" spans="1:5" ht="12.75">
      <c r="A199" s="52"/>
      <c r="B199" s="124"/>
      <c r="C199" s="104"/>
      <c r="D199" s="49"/>
      <c r="E199" s="48"/>
    </row>
    <row r="200" spans="1:5" ht="12.75">
      <c r="A200" s="52"/>
      <c r="B200" s="124"/>
      <c r="C200" s="104"/>
      <c r="D200" s="49"/>
      <c r="E200" s="48"/>
    </row>
    <row r="201" spans="1:5" ht="12.75">
      <c r="A201" s="52"/>
      <c r="B201" s="124"/>
      <c r="C201" s="104"/>
      <c r="D201" s="49"/>
      <c r="E201" s="48"/>
    </row>
    <row r="202" spans="1:5" ht="12.75">
      <c r="A202" s="52"/>
      <c r="B202" s="124"/>
      <c r="C202" s="104"/>
      <c r="D202" s="49"/>
      <c r="E202" s="48"/>
    </row>
    <row r="203" spans="1:5" ht="12.75">
      <c r="A203" s="52"/>
      <c r="B203" s="124"/>
      <c r="C203" s="104"/>
      <c r="D203" s="49"/>
      <c r="E203" s="48"/>
    </row>
    <row r="204" spans="1:5" ht="12.75">
      <c r="A204" s="52"/>
      <c r="B204" s="124"/>
      <c r="C204" s="104"/>
      <c r="D204" s="49"/>
      <c r="E204" s="48"/>
    </row>
    <row r="205" spans="1:5" ht="12.75">
      <c r="A205" s="52"/>
      <c r="B205" s="124"/>
      <c r="C205" s="104"/>
      <c r="D205" s="49"/>
      <c r="E205" s="48"/>
    </row>
    <row r="206" spans="1:5" ht="12.75">
      <c r="A206" s="52"/>
      <c r="B206" s="124"/>
      <c r="C206" s="104"/>
      <c r="D206" s="49"/>
      <c r="E206" s="48"/>
    </row>
    <row r="207" spans="1:5" ht="12.75">
      <c r="A207" s="52"/>
      <c r="B207" s="124"/>
      <c r="C207" s="104"/>
      <c r="D207" s="49"/>
      <c r="E207" s="48"/>
    </row>
    <row r="208" spans="1:5" ht="12.75">
      <c r="A208" s="52"/>
      <c r="B208" s="124"/>
      <c r="C208" s="104"/>
      <c r="D208" s="49"/>
      <c r="E208" s="48"/>
    </row>
    <row r="209" spans="1:5" ht="12.75">
      <c r="A209" s="52"/>
      <c r="B209" s="124"/>
      <c r="C209" s="104"/>
      <c r="D209" s="49"/>
      <c r="E209" s="48"/>
    </row>
    <row r="210" spans="1:5" ht="12.75">
      <c r="A210" s="52"/>
      <c r="B210" s="124"/>
      <c r="C210" s="104"/>
      <c r="D210" s="49"/>
      <c r="E210" s="48"/>
    </row>
    <row r="211" spans="1:5" ht="12.75">
      <c r="A211" s="52"/>
      <c r="B211" s="124"/>
      <c r="C211" s="104"/>
      <c r="D211" s="49"/>
      <c r="E211" s="48"/>
    </row>
    <row r="212" spans="1:5" ht="12.75">
      <c r="A212" s="52"/>
      <c r="B212" s="124"/>
      <c r="C212" s="104"/>
      <c r="D212" s="49"/>
      <c r="E212" s="48"/>
    </row>
    <row r="213" spans="1:5" ht="12.75">
      <c r="A213" s="52"/>
      <c r="B213" s="124"/>
      <c r="C213" s="104"/>
      <c r="D213" s="49"/>
      <c r="E213" s="48"/>
    </row>
    <row r="214" spans="1:5" ht="12.75">
      <c r="A214" s="52"/>
      <c r="B214" s="124"/>
      <c r="C214" s="104"/>
      <c r="D214" s="49"/>
      <c r="E214" s="48"/>
    </row>
    <row r="215" spans="1:5" ht="12.75">
      <c r="A215" s="52"/>
      <c r="B215" s="124"/>
      <c r="C215" s="104"/>
      <c r="D215" s="49"/>
      <c r="E215" s="48"/>
    </row>
    <row r="216" spans="1:5" ht="12.75">
      <c r="A216" s="52"/>
      <c r="B216" s="124"/>
      <c r="C216" s="104"/>
      <c r="D216" s="49"/>
      <c r="E216" s="48"/>
    </row>
    <row r="217" spans="1:5" ht="12.75">
      <c r="A217" s="52"/>
      <c r="B217" s="124"/>
      <c r="C217" s="104"/>
      <c r="D217" s="49"/>
      <c r="E217" s="48"/>
    </row>
    <row r="218" spans="1:5" ht="12.75">
      <c r="A218" s="52"/>
      <c r="B218" s="124"/>
      <c r="C218" s="104"/>
      <c r="D218" s="49"/>
      <c r="E218" s="48"/>
    </row>
    <row r="219" spans="1:5" ht="12.75">
      <c r="A219" s="52"/>
      <c r="B219" s="124"/>
      <c r="C219" s="104"/>
      <c r="D219" s="49"/>
      <c r="E219" s="48"/>
    </row>
    <row r="220" spans="1:5" ht="12.75">
      <c r="A220" s="52"/>
      <c r="B220" s="124"/>
      <c r="C220" s="104"/>
      <c r="D220" s="49"/>
      <c r="E220" s="48"/>
    </row>
    <row r="221" spans="1:5" ht="12.75">
      <c r="A221" s="52"/>
      <c r="B221" s="124"/>
      <c r="C221" s="104"/>
      <c r="D221" s="49"/>
      <c r="E221" s="48"/>
    </row>
    <row r="222" spans="1:5" ht="12.75">
      <c r="A222" s="52"/>
      <c r="B222" s="124"/>
      <c r="C222" s="104"/>
      <c r="D222" s="49"/>
      <c r="E222" s="48"/>
    </row>
    <row r="223" spans="1:5" ht="12.75">
      <c r="A223" s="52"/>
      <c r="B223" s="124"/>
      <c r="C223" s="104"/>
      <c r="D223" s="49"/>
      <c r="E223" s="48"/>
    </row>
    <row r="224" spans="1:5" ht="12.75">
      <c r="A224" s="52"/>
      <c r="B224" s="124"/>
      <c r="C224" s="104"/>
      <c r="D224" s="49"/>
      <c r="E224" s="48"/>
    </row>
    <row r="225" spans="1:5" ht="12.75">
      <c r="A225" s="52"/>
      <c r="B225" s="124"/>
      <c r="C225" s="104"/>
      <c r="D225" s="49"/>
      <c r="E225" s="48"/>
    </row>
    <row r="226" spans="1:5" ht="12.75">
      <c r="A226" s="52"/>
      <c r="B226" s="124"/>
      <c r="C226" s="104"/>
      <c r="D226" s="49"/>
      <c r="E226" s="48"/>
    </row>
    <row r="227" spans="1:5" ht="12.75">
      <c r="A227" s="52"/>
      <c r="B227" s="124"/>
      <c r="C227" s="104"/>
      <c r="D227" s="49"/>
      <c r="E227" s="48"/>
    </row>
    <row r="228" spans="1:5" ht="12.75">
      <c r="A228" s="52"/>
      <c r="B228" s="124"/>
      <c r="C228" s="104"/>
      <c r="D228" s="49"/>
      <c r="E228" s="48"/>
    </row>
    <row r="229" spans="1:5" ht="12.75">
      <c r="A229" s="52"/>
      <c r="B229" s="124"/>
      <c r="C229" s="104"/>
      <c r="D229" s="49"/>
      <c r="E229" s="48"/>
    </row>
    <row r="230" spans="1:5" ht="12.75">
      <c r="A230" s="52"/>
      <c r="B230" s="124"/>
      <c r="C230" s="104"/>
      <c r="D230" s="49"/>
      <c r="E230" s="48"/>
    </row>
    <row r="231" spans="1:5" ht="12.75">
      <c r="A231" s="52"/>
      <c r="B231" s="124"/>
      <c r="C231" s="104"/>
      <c r="D231" s="49"/>
      <c r="E231" s="48"/>
    </row>
    <row r="232" spans="1:5" ht="12.75">
      <c r="A232" s="52"/>
      <c r="B232" s="124"/>
      <c r="C232" s="104"/>
      <c r="D232" s="49"/>
      <c r="E232" s="48"/>
    </row>
    <row r="233" spans="1:5" ht="12.75">
      <c r="A233" s="52"/>
      <c r="B233" s="124"/>
      <c r="C233" s="104"/>
      <c r="D233" s="49"/>
      <c r="E233" s="48"/>
    </row>
    <row r="234" spans="1:5" ht="12.75">
      <c r="A234" s="52"/>
      <c r="B234" s="124"/>
      <c r="C234" s="104"/>
      <c r="D234" s="49"/>
      <c r="E234" s="48"/>
    </row>
    <row r="235" spans="1:5" ht="12.75">
      <c r="A235" s="52"/>
      <c r="B235" s="124"/>
      <c r="C235" s="104"/>
      <c r="D235" s="49"/>
      <c r="E235" s="48"/>
    </row>
    <row r="236" spans="1:5" ht="12.75">
      <c r="A236" s="52"/>
      <c r="B236" s="124"/>
      <c r="C236" s="104"/>
      <c r="D236" s="49"/>
      <c r="E236" s="48"/>
    </row>
    <row r="237" spans="1:5" ht="12.75">
      <c r="A237" s="52"/>
      <c r="B237" s="124"/>
      <c r="C237" s="104"/>
      <c r="D237" s="49"/>
      <c r="E237" s="48"/>
    </row>
    <row r="238" spans="1:5" ht="12.75">
      <c r="A238" s="52"/>
      <c r="B238" s="124"/>
      <c r="C238" s="104"/>
      <c r="D238" s="49"/>
      <c r="E238" s="48"/>
    </row>
    <row r="239" spans="1:5" ht="12.75">
      <c r="A239" s="52"/>
      <c r="B239" s="124"/>
      <c r="C239" s="104"/>
      <c r="D239" s="49"/>
      <c r="E239" s="48"/>
    </row>
    <row r="240" spans="1:5" ht="12.75">
      <c r="A240" s="52"/>
      <c r="B240" s="124"/>
      <c r="C240" s="104"/>
      <c r="D240" s="49"/>
      <c r="E240" s="48"/>
    </row>
    <row r="241" spans="1:5" ht="12.75">
      <c r="A241" s="52"/>
      <c r="B241" s="124"/>
      <c r="C241" s="104"/>
      <c r="D241" s="49"/>
      <c r="E241" s="48"/>
    </row>
    <row r="242" spans="1:5" ht="12.75">
      <c r="A242" s="52"/>
      <c r="B242" s="124"/>
      <c r="C242" s="104"/>
      <c r="D242" s="49"/>
      <c r="E242" s="48"/>
    </row>
    <row r="243" spans="1:5" ht="12.75">
      <c r="A243" s="52"/>
      <c r="B243" s="124"/>
      <c r="C243" s="104"/>
      <c r="D243" s="49"/>
      <c r="E243" s="48"/>
    </row>
    <row r="244" spans="1:5" ht="12.75">
      <c r="A244" s="52"/>
      <c r="B244" s="124"/>
      <c r="C244" s="104"/>
      <c r="D244" s="49"/>
      <c r="E244" s="48"/>
    </row>
    <row r="245" spans="1:5" ht="12.75">
      <c r="A245" s="52"/>
      <c r="B245" s="124"/>
      <c r="C245" s="104"/>
      <c r="D245" s="49"/>
      <c r="E245" s="48"/>
    </row>
    <row r="246" spans="1:5" ht="12.75">
      <c r="A246" s="52"/>
      <c r="B246" s="124"/>
      <c r="C246" s="104"/>
      <c r="D246" s="49"/>
      <c r="E246" s="48"/>
    </row>
    <row r="247" spans="1:5" ht="12.75">
      <c r="A247" s="52"/>
      <c r="B247" s="124"/>
      <c r="C247" s="104"/>
      <c r="D247" s="49"/>
      <c r="E247" s="48"/>
    </row>
    <row r="248" spans="1:5" ht="12.75">
      <c r="A248" s="52"/>
      <c r="B248" s="124"/>
      <c r="C248" s="104"/>
      <c r="D248" s="49"/>
      <c r="E248" s="48"/>
    </row>
    <row r="249" spans="1:5" ht="12.75">
      <c r="A249" s="52"/>
      <c r="B249" s="124"/>
      <c r="C249" s="104"/>
      <c r="D249" s="49"/>
      <c r="E249" s="48"/>
    </row>
    <row r="250" spans="1:5" ht="12.75">
      <c r="A250" s="52"/>
      <c r="B250" s="124"/>
      <c r="C250" s="104"/>
      <c r="D250" s="49"/>
      <c r="E250" s="48"/>
    </row>
    <row r="251" spans="1:5" ht="12.75">
      <c r="A251" s="52"/>
      <c r="B251" s="124"/>
      <c r="C251" s="104"/>
      <c r="D251" s="49"/>
      <c r="E251" s="48"/>
    </row>
    <row r="252" spans="1:5" ht="12.75">
      <c r="A252" s="52"/>
      <c r="B252" s="124"/>
      <c r="C252" s="104"/>
      <c r="D252" s="49"/>
      <c r="E252" s="48"/>
    </row>
    <row r="253" spans="1:5" ht="12.75">
      <c r="A253" s="52"/>
      <c r="B253" s="124"/>
      <c r="C253" s="104"/>
      <c r="D253" s="49"/>
      <c r="E253" s="48"/>
    </row>
    <row r="254" spans="1:5" ht="12.75">
      <c r="A254" s="52"/>
      <c r="B254" s="124"/>
      <c r="C254" s="104"/>
      <c r="D254" s="49"/>
      <c r="E254" s="48"/>
    </row>
    <row r="255" spans="1:5" ht="12.75">
      <c r="A255" s="52"/>
      <c r="B255" s="124"/>
      <c r="C255" s="104"/>
      <c r="D255" s="49"/>
      <c r="E255" s="48"/>
    </row>
    <row r="256" spans="1:5" ht="12.75">
      <c r="A256" s="52"/>
      <c r="B256" s="124"/>
      <c r="C256" s="104"/>
      <c r="D256" s="49"/>
      <c r="E256" s="48"/>
    </row>
    <row r="257" spans="1:5" ht="12.75">
      <c r="A257" s="52"/>
      <c r="B257" s="124"/>
      <c r="C257" s="104"/>
      <c r="D257" s="49"/>
      <c r="E257" s="48"/>
    </row>
    <row r="258" spans="1:5" ht="12.75">
      <c r="A258" s="52"/>
      <c r="B258" s="124"/>
      <c r="C258" s="104"/>
      <c r="D258" s="49"/>
      <c r="E258" s="48"/>
    </row>
    <row r="259" spans="1:5" ht="12.75">
      <c r="A259" s="52"/>
      <c r="B259" s="124"/>
      <c r="C259" s="104"/>
      <c r="D259" s="49"/>
      <c r="E259" s="48"/>
    </row>
    <row r="260" spans="1:5" ht="12.75">
      <c r="A260" s="52"/>
      <c r="B260" s="124"/>
      <c r="C260" s="104"/>
      <c r="D260" s="49"/>
      <c r="E260" s="48"/>
    </row>
    <row r="261" spans="1:5" ht="12.75">
      <c r="A261" s="52"/>
      <c r="B261" s="124"/>
      <c r="C261" s="104"/>
      <c r="D261" s="49"/>
      <c r="E261" s="48"/>
    </row>
    <row r="262" spans="1:5" ht="12.75">
      <c r="A262" s="52"/>
      <c r="B262" s="124"/>
      <c r="C262" s="104"/>
      <c r="D262" s="49"/>
      <c r="E262" s="48"/>
    </row>
    <row r="263" spans="1:5" ht="12.75">
      <c r="A263" s="52"/>
      <c r="B263" s="124"/>
      <c r="C263" s="104"/>
      <c r="D263" s="49"/>
      <c r="E263" s="48"/>
    </row>
    <row r="264" spans="1:5" ht="12.75">
      <c r="A264" s="52"/>
      <c r="B264" s="124"/>
      <c r="C264" s="104"/>
      <c r="D264" s="49"/>
      <c r="E264" s="48"/>
    </row>
    <row r="265" spans="1:5" ht="12.75">
      <c r="A265" s="52"/>
      <c r="B265" s="124"/>
      <c r="C265" s="104"/>
      <c r="D265" s="49"/>
      <c r="E265" s="48"/>
    </row>
    <row r="266" spans="1:5" ht="12.75">
      <c r="A266" s="52"/>
      <c r="B266" s="124"/>
      <c r="C266" s="104"/>
      <c r="D266" s="49"/>
      <c r="E266" s="48"/>
    </row>
    <row r="267" spans="1:5" ht="12.75">
      <c r="A267" s="52"/>
      <c r="B267" s="124"/>
      <c r="C267" s="104"/>
      <c r="D267" s="49"/>
      <c r="E267" s="48"/>
    </row>
    <row r="268" spans="1:5" ht="12.75">
      <c r="A268" s="52"/>
      <c r="B268" s="124"/>
      <c r="C268" s="104"/>
      <c r="D268" s="49"/>
      <c r="E268" s="48"/>
    </row>
    <row r="269" spans="1:5" ht="12.75">
      <c r="A269" s="52"/>
      <c r="B269" s="124"/>
      <c r="C269" s="104"/>
      <c r="D269" s="49"/>
      <c r="E269" s="48"/>
    </row>
    <row r="270" spans="1:5" ht="12.75">
      <c r="A270" s="52"/>
      <c r="B270" s="124"/>
      <c r="C270" s="104"/>
      <c r="D270" s="49"/>
      <c r="E270" s="48"/>
    </row>
    <row r="271" spans="1:5" ht="12.75">
      <c r="A271" s="52"/>
      <c r="B271" s="124"/>
      <c r="C271" s="104"/>
      <c r="D271" s="49"/>
      <c r="E271" s="48"/>
    </row>
    <row r="272" spans="1:5" ht="12.75">
      <c r="A272" s="52"/>
      <c r="B272" s="124"/>
      <c r="C272" s="104"/>
      <c r="D272" s="49"/>
      <c r="E272" s="48"/>
    </row>
    <row r="273" spans="1:5" ht="12.75">
      <c r="A273" s="52"/>
      <c r="B273" s="124"/>
      <c r="C273" s="104"/>
      <c r="D273" s="49"/>
      <c r="E273" s="48"/>
    </row>
    <row r="274" spans="1:5" ht="12.75">
      <c r="A274" s="52"/>
      <c r="B274" s="124"/>
      <c r="C274" s="104"/>
      <c r="D274" s="49"/>
      <c r="E274" s="48"/>
    </row>
    <row r="275" spans="1:5" ht="12.75">
      <c r="A275" s="52"/>
      <c r="B275" s="124"/>
      <c r="C275" s="104"/>
      <c r="D275" s="49"/>
      <c r="E275" s="48"/>
    </row>
    <row r="276" spans="1:5" ht="12.75">
      <c r="A276" s="52"/>
      <c r="B276" s="124"/>
      <c r="C276" s="104"/>
      <c r="D276" s="49"/>
      <c r="E276" s="48"/>
    </row>
    <row r="277" spans="1:5" ht="12.75">
      <c r="A277" s="52"/>
      <c r="B277" s="124"/>
      <c r="C277" s="104"/>
      <c r="D277" s="49"/>
      <c r="E277" s="48"/>
    </row>
    <row r="278" spans="1:5" ht="12.75">
      <c r="A278" s="52"/>
      <c r="B278" s="124"/>
      <c r="C278" s="104"/>
      <c r="D278" s="49"/>
      <c r="E278" s="48"/>
    </row>
    <row r="279" spans="1:5" ht="12.75">
      <c r="A279" s="52"/>
      <c r="B279" s="124"/>
      <c r="C279" s="104"/>
      <c r="D279" s="49"/>
      <c r="E279" s="48"/>
    </row>
    <row r="280" spans="1:5" ht="12.75">
      <c r="A280" s="52"/>
      <c r="B280" s="124"/>
      <c r="C280" s="104"/>
      <c r="D280" s="49"/>
      <c r="E280" s="48"/>
    </row>
    <row r="281" spans="1:5" ht="12.75">
      <c r="A281" s="52"/>
      <c r="B281" s="124"/>
      <c r="C281" s="104"/>
      <c r="D281" s="49"/>
      <c r="E281" s="48"/>
    </row>
    <row r="282" spans="1:5" ht="12.75">
      <c r="A282" s="52"/>
      <c r="B282" s="124"/>
      <c r="C282" s="104"/>
      <c r="D282" s="49"/>
      <c r="E282" s="48"/>
    </row>
    <row r="283" spans="1:5" ht="12.75">
      <c r="A283" s="52"/>
      <c r="B283" s="124"/>
      <c r="C283" s="104"/>
      <c r="D283" s="49"/>
      <c r="E283" s="48"/>
    </row>
    <row r="284" spans="1:5" ht="12.75">
      <c r="A284" s="52"/>
      <c r="B284" s="124"/>
      <c r="C284" s="104"/>
      <c r="D284" s="49"/>
      <c r="E284" s="48"/>
    </row>
    <row r="285" spans="1:5" ht="12.75">
      <c r="A285" s="52"/>
      <c r="B285" s="124"/>
      <c r="C285" s="104"/>
      <c r="D285" s="49"/>
      <c r="E285" s="48"/>
    </row>
    <row r="286" spans="1:5" ht="12.75">
      <c r="A286" s="52"/>
      <c r="B286" s="124"/>
      <c r="C286" s="104"/>
      <c r="D286" s="49"/>
      <c r="E286" s="48"/>
    </row>
    <row r="287" spans="1:5" ht="12.75">
      <c r="A287" s="52"/>
      <c r="B287" s="124"/>
      <c r="C287" s="104"/>
      <c r="D287" s="49"/>
      <c r="E287" s="48"/>
    </row>
    <row r="288" spans="1:5" ht="12.75">
      <c r="A288" s="52"/>
      <c r="B288" s="124"/>
      <c r="C288" s="104"/>
      <c r="D288" s="49"/>
      <c r="E288" s="48"/>
    </row>
    <row r="289" spans="1:5" ht="12.75">
      <c r="A289" s="52"/>
      <c r="B289" s="124"/>
      <c r="C289" s="104"/>
      <c r="D289" s="49"/>
      <c r="E289" s="48"/>
    </row>
    <row r="290" spans="1:5" ht="12.75">
      <c r="A290" s="52"/>
      <c r="B290" s="124"/>
      <c r="C290" s="104"/>
      <c r="D290" s="49"/>
      <c r="E290" s="48"/>
    </row>
    <row r="291" spans="1:5" ht="12.75">
      <c r="A291" s="52"/>
      <c r="B291" s="124"/>
      <c r="C291" s="104"/>
      <c r="D291" s="49"/>
      <c r="E291" s="48"/>
    </row>
    <row r="292" spans="1:5" ht="12.75">
      <c r="A292" s="52"/>
      <c r="B292" s="124"/>
      <c r="C292" s="104"/>
      <c r="D292" s="49"/>
      <c r="E292" s="48"/>
    </row>
    <row r="293" spans="1:5" ht="12.75">
      <c r="A293" s="52"/>
      <c r="B293" s="124"/>
      <c r="C293" s="104"/>
      <c r="D293" s="49"/>
      <c r="E293" s="48"/>
    </row>
    <row r="294" spans="1:5" ht="12.75">
      <c r="A294" s="52"/>
      <c r="B294" s="124"/>
      <c r="C294" s="104"/>
      <c r="D294" s="49"/>
      <c r="E294" s="48"/>
    </row>
    <row r="295" spans="1:5" ht="12.75">
      <c r="A295" s="52"/>
      <c r="B295" s="124"/>
      <c r="C295" s="104"/>
      <c r="D295" s="49"/>
      <c r="E295" s="48"/>
    </row>
    <row r="296" spans="1:5" ht="12.75">
      <c r="A296" s="52"/>
      <c r="B296" s="124"/>
      <c r="C296" s="104"/>
      <c r="D296" s="49"/>
      <c r="E296" s="48"/>
    </row>
    <row r="297" spans="1:5" ht="12.75">
      <c r="A297" s="52"/>
      <c r="B297" s="124"/>
      <c r="C297" s="104"/>
      <c r="D297" s="49"/>
      <c r="E297" s="48"/>
    </row>
    <row r="298" spans="1:5" ht="12.75">
      <c r="A298" s="52"/>
      <c r="B298" s="124"/>
      <c r="C298" s="104"/>
      <c r="D298" s="49"/>
      <c r="E298" s="48"/>
    </row>
    <row r="299" spans="1:5" ht="12.75">
      <c r="A299" s="52"/>
      <c r="B299" s="124"/>
      <c r="C299" s="104"/>
      <c r="D299" s="49"/>
      <c r="E299" s="48"/>
    </row>
    <row r="300" spans="1:5" ht="12.75">
      <c r="A300" s="52"/>
      <c r="B300" s="124"/>
      <c r="C300" s="104"/>
      <c r="D300" s="49"/>
      <c r="E300" s="48"/>
    </row>
    <row r="301" spans="1:5" ht="12.75">
      <c r="A301" s="52"/>
      <c r="B301" s="124"/>
      <c r="C301" s="104"/>
      <c r="D301" s="49"/>
      <c r="E301" s="48"/>
    </row>
    <row r="302" spans="1:5" ht="12.75">
      <c r="A302" s="52"/>
      <c r="B302" s="124"/>
      <c r="C302" s="104"/>
      <c r="D302" s="49"/>
      <c r="E302" s="48"/>
    </row>
    <row r="303" spans="1:5" ht="12.75">
      <c r="A303" s="52"/>
      <c r="B303" s="124"/>
      <c r="C303" s="104"/>
      <c r="D303" s="49"/>
      <c r="E303" s="48"/>
    </row>
    <row r="304" spans="1:5" ht="12.75">
      <c r="A304" s="52"/>
      <c r="B304" s="124"/>
      <c r="C304" s="104"/>
      <c r="D304" s="49"/>
      <c r="E304" s="48"/>
    </row>
    <row r="305" spans="1:5" ht="12.75">
      <c r="A305" s="52"/>
      <c r="B305" s="124"/>
      <c r="C305" s="104"/>
      <c r="D305" s="49"/>
      <c r="E305" s="48"/>
    </row>
    <row r="306" spans="1:5" ht="12.75">
      <c r="A306" s="52"/>
      <c r="B306" s="124"/>
      <c r="C306" s="104"/>
      <c r="D306" s="49"/>
      <c r="E306" s="48"/>
    </row>
    <row r="307" spans="1:5" ht="12.75">
      <c r="A307" s="52"/>
      <c r="B307" s="124"/>
      <c r="C307" s="104"/>
      <c r="D307" s="49"/>
      <c r="E307" s="48"/>
    </row>
    <row r="308" spans="1:5" ht="12.75">
      <c r="A308" s="52"/>
      <c r="B308" s="124"/>
      <c r="C308" s="104"/>
      <c r="D308" s="49"/>
      <c r="E308" s="48"/>
    </row>
    <row r="309" spans="1:5" ht="12.75">
      <c r="A309" s="52"/>
      <c r="B309" s="124"/>
      <c r="C309" s="104"/>
      <c r="D309" s="49"/>
      <c r="E309" s="48"/>
    </row>
    <row r="310" spans="1:5" ht="12.75">
      <c r="A310" s="52"/>
      <c r="B310" s="124"/>
      <c r="C310" s="104"/>
      <c r="D310" s="49"/>
      <c r="E310" s="48"/>
    </row>
    <row r="311" spans="1:5" ht="12.75">
      <c r="A311" s="52"/>
      <c r="B311" s="124"/>
      <c r="C311" s="104"/>
      <c r="D311" s="49"/>
      <c r="E311" s="48"/>
    </row>
    <row r="312" spans="1:5" ht="12.75">
      <c r="A312" s="52"/>
      <c r="B312" s="124"/>
      <c r="C312" s="104"/>
      <c r="D312" s="49"/>
      <c r="E312" s="48"/>
    </row>
    <row r="313" spans="1:5" ht="12.75">
      <c r="A313" s="52"/>
      <c r="B313" s="124"/>
      <c r="C313" s="104"/>
      <c r="D313" s="49"/>
      <c r="E313" s="48"/>
    </row>
    <row r="314" spans="1:5" ht="12.75">
      <c r="A314" s="52"/>
      <c r="B314" s="124"/>
      <c r="C314" s="104"/>
      <c r="D314" s="49"/>
      <c r="E314" s="48"/>
    </row>
    <row r="315" spans="1:5" ht="12.75">
      <c r="A315" s="52"/>
      <c r="B315" s="124"/>
      <c r="C315" s="104"/>
      <c r="D315" s="49"/>
      <c r="E315" s="48"/>
    </row>
    <row r="316" spans="1:5" ht="12.75">
      <c r="A316" s="52"/>
      <c r="B316" s="124"/>
      <c r="C316" s="104"/>
      <c r="D316" s="49"/>
      <c r="E316" s="48"/>
    </row>
    <row r="317" spans="1:5" ht="12.75">
      <c r="A317" s="52"/>
      <c r="B317" s="124"/>
      <c r="C317" s="104"/>
      <c r="D317" s="49"/>
      <c r="E317" s="48"/>
    </row>
    <row r="318" spans="1:5" ht="12.75">
      <c r="A318" s="52"/>
      <c r="B318" s="124"/>
      <c r="C318" s="104"/>
      <c r="D318" s="49"/>
      <c r="E318" s="48"/>
    </row>
    <row r="319" spans="1:5" ht="12.75">
      <c r="A319" s="52"/>
      <c r="B319" s="124"/>
      <c r="C319" s="104"/>
      <c r="D319" s="49"/>
      <c r="E319" s="48"/>
    </row>
    <row r="320" spans="1:5" ht="12.75">
      <c r="A320" s="52"/>
      <c r="B320" s="124"/>
      <c r="C320" s="104"/>
      <c r="D320" s="49"/>
      <c r="E320" s="48"/>
    </row>
    <row r="321" spans="1:5" ht="12.75">
      <c r="A321" s="52"/>
      <c r="B321" s="124"/>
      <c r="C321" s="104"/>
      <c r="D321" s="49"/>
      <c r="E321" s="48"/>
    </row>
    <row r="322" spans="1:5" ht="12.75">
      <c r="A322" s="52"/>
      <c r="B322" s="124"/>
      <c r="C322" s="104"/>
      <c r="D322" s="49"/>
      <c r="E322" s="48"/>
    </row>
    <row r="323" spans="1:5" ht="12.75">
      <c r="A323" s="52"/>
      <c r="B323" s="124"/>
      <c r="C323" s="104"/>
      <c r="D323" s="49"/>
      <c r="E323" s="48"/>
    </row>
    <row r="324" spans="1:5" ht="12.75">
      <c r="A324" s="52"/>
      <c r="B324" s="124"/>
      <c r="C324" s="104"/>
      <c r="D324" s="49"/>
      <c r="E324" s="48"/>
    </row>
    <row r="325" spans="1:5" ht="12.75">
      <c r="A325" s="52"/>
      <c r="B325" s="124"/>
      <c r="C325" s="104"/>
      <c r="D325" s="49"/>
      <c r="E325" s="48"/>
    </row>
    <row r="326" spans="1:5" ht="12.75">
      <c r="A326" s="52"/>
      <c r="B326" s="124"/>
      <c r="C326" s="104"/>
      <c r="D326" s="49"/>
      <c r="E326" s="48"/>
    </row>
    <row r="327" spans="1:5" ht="12.75">
      <c r="A327" s="52"/>
      <c r="B327" s="124"/>
      <c r="C327" s="104"/>
      <c r="D327" s="49"/>
      <c r="E327" s="48"/>
    </row>
    <row r="328" spans="1:5" ht="12.75">
      <c r="A328" s="52"/>
      <c r="B328" s="124"/>
      <c r="C328" s="104"/>
      <c r="D328" s="49"/>
      <c r="E328" s="48"/>
    </row>
    <row r="329" spans="1:5" ht="12.75">
      <c r="A329" s="52"/>
      <c r="B329" s="124"/>
      <c r="C329" s="104"/>
      <c r="D329" s="49"/>
      <c r="E329" s="48"/>
    </row>
    <row r="330" spans="1:5" ht="12.75">
      <c r="A330" s="52"/>
      <c r="B330" s="124"/>
      <c r="C330" s="104"/>
      <c r="D330" s="49"/>
      <c r="E330" s="48"/>
    </row>
    <row r="331" spans="1:5" ht="12.75">
      <c r="B331" s="124"/>
      <c r="C331" s="104"/>
      <c r="D331" s="49"/>
      <c r="E331" s="48"/>
    </row>
    <row r="332" spans="1:5" ht="12.75">
      <c r="B332" s="124"/>
      <c r="C332" s="104"/>
      <c r="D332" s="49"/>
      <c r="E332" s="48"/>
    </row>
    <row r="333" spans="1:5" ht="12.75">
      <c r="B333" s="124"/>
      <c r="C333" s="104"/>
      <c r="D333" s="49"/>
      <c r="E333" s="48"/>
    </row>
    <row r="334" spans="1:5" ht="12.75">
      <c r="B334" s="124"/>
      <c r="C334" s="104"/>
      <c r="D334" s="49"/>
      <c r="E334" s="48"/>
    </row>
    <row r="335" spans="1:5" ht="12.75">
      <c r="B335" s="124"/>
      <c r="C335" s="104"/>
      <c r="D335" s="49"/>
      <c r="E335" s="48"/>
    </row>
    <row r="336" spans="1:5" ht="12.75">
      <c r="B336" s="124"/>
      <c r="C336" s="104"/>
      <c r="D336" s="49"/>
      <c r="E336" s="48"/>
    </row>
    <row r="337" spans="2:5" ht="12.75">
      <c r="B337" s="124"/>
      <c r="C337" s="104"/>
      <c r="D337" s="49"/>
      <c r="E337" s="48"/>
    </row>
    <row r="338" spans="2:5" ht="12.75">
      <c r="B338" s="124"/>
      <c r="C338" s="104"/>
      <c r="D338" s="49"/>
      <c r="E338" s="48"/>
    </row>
    <row r="339" spans="2:5" ht="12.75">
      <c r="B339" s="124"/>
      <c r="C339" s="104"/>
      <c r="D339" s="49"/>
      <c r="E339" s="48"/>
    </row>
    <row r="340" spans="2:5" ht="12.75">
      <c r="B340" s="124"/>
      <c r="C340" s="104"/>
      <c r="D340" s="49"/>
      <c r="E340" s="48"/>
    </row>
    <row r="341" spans="2:5" ht="12.75">
      <c r="B341" s="124"/>
      <c r="C341" s="104"/>
      <c r="D341" s="49"/>
      <c r="E341" s="48"/>
    </row>
    <row r="342" spans="2:5" ht="12.75">
      <c r="B342" s="124"/>
      <c r="C342" s="104"/>
      <c r="D342" s="49"/>
      <c r="E342" s="48"/>
    </row>
    <row r="343" spans="2:5" ht="12.75">
      <c r="B343" s="124"/>
      <c r="C343" s="104"/>
      <c r="D343" s="49"/>
      <c r="E343" s="48"/>
    </row>
    <row r="344" spans="2:5" ht="12.75">
      <c r="B344" s="124"/>
      <c r="C344" s="104"/>
      <c r="D344" s="49"/>
      <c r="E344" s="48"/>
    </row>
    <row r="345" spans="2:5" ht="12.75">
      <c r="B345" s="124"/>
      <c r="C345" s="104"/>
      <c r="D345" s="49"/>
      <c r="E345" s="48"/>
    </row>
    <row r="346" spans="2:5" ht="12.75">
      <c r="B346" s="124"/>
      <c r="C346" s="104"/>
      <c r="D346" s="49"/>
      <c r="E346" s="48"/>
    </row>
    <row r="347" spans="2:5" ht="12.75">
      <c r="B347" s="124"/>
      <c r="C347" s="104"/>
      <c r="D347" s="49"/>
      <c r="E347" s="48"/>
    </row>
    <row r="348" spans="2:5" ht="12.75">
      <c r="B348" s="124"/>
      <c r="C348" s="104"/>
      <c r="D348" s="49"/>
      <c r="E348" s="48"/>
    </row>
    <row r="349" spans="2:5" ht="12.75">
      <c r="B349" s="124"/>
      <c r="C349" s="104"/>
      <c r="D349" s="49"/>
      <c r="E349" s="48"/>
    </row>
    <row r="350" spans="2:5" ht="12.75">
      <c r="B350" s="124"/>
      <c r="C350" s="104"/>
      <c r="D350" s="49"/>
      <c r="E350" s="48"/>
    </row>
    <row r="351" spans="2:5" ht="12.75">
      <c r="B351" s="124"/>
      <c r="C351" s="104"/>
      <c r="D351" s="49"/>
      <c r="E351" s="48"/>
    </row>
    <row r="352" spans="2:5" ht="12.75">
      <c r="B352" s="124"/>
      <c r="C352" s="104"/>
      <c r="D352" s="49"/>
      <c r="E352" s="48"/>
    </row>
    <row r="353" spans="2:5" ht="12.75">
      <c r="B353" s="124"/>
      <c r="C353" s="104"/>
      <c r="D353" s="49"/>
      <c r="E353" s="48"/>
    </row>
    <row r="354" spans="2:5" ht="12.75">
      <c r="B354" s="124"/>
      <c r="C354" s="104"/>
      <c r="D354" s="49"/>
      <c r="E354" s="48"/>
    </row>
    <row r="355" spans="2:5" ht="12.75">
      <c r="B355" s="124"/>
      <c r="C355" s="104"/>
      <c r="D355" s="49"/>
      <c r="E355" s="48"/>
    </row>
    <row r="356" spans="2:5" ht="12.75">
      <c r="B356" s="124"/>
      <c r="C356" s="104"/>
      <c r="D356" s="49"/>
      <c r="E356" s="48"/>
    </row>
    <row r="357" spans="2:5" ht="12.75">
      <c r="B357" s="124"/>
      <c r="C357" s="104"/>
      <c r="D357" s="49"/>
      <c r="E357" s="48"/>
    </row>
    <row r="358" spans="2:5" ht="12.75">
      <c r="B358" s="124"/>
      <c r="C358" s="104"/>
      <c r="D358" s="49"/>
      <c r="E358" s="48"/>
    </row>
    <row r="359" spans="2:5" ht="12.75">
      <c r="B359" s="124"/>
      <c r="C359" s="104"/>
      <c r="D359" s="49"/>
      <c r="E359" s="48"/>
    </row>
    <row r="360" spans="2:5" ht="12.75">
      <c r="B360" s="124"/>
      <c r="C360" s="104"/>
      <c r="D360" s="49"/>
      <c r="E360" s="48"/>
    </row>
    <row r="361" spans="2:5" ht="12.75">
      <c r="B361" s="124"/>
      <c r="C361" s="104"/>
      <c r="D361" s="49"/>
      <c r="E361" s="48"/>
    </row>
    <row r="362" spans="2:5" ht="12.75">
      <c r="B362" s="124"/>
      <c r="C362" s="104"/>
      <c r="D362" s="49"/>
      <c r="E362" s="48"/>
    </row>
    <row r="363" spans="2:5" ht="12.75">
      <c r="B363" s="124"/>
      <c r="C363" s="104"/>
      <c r="D363" s="49"/>
      <c r="E363" s="48"/>
    </row>
    <row r="364" spans="2:5" ht="12.75">
      <c r="B364" s="124"/>
      <c r="C364" s="104"/>
      <c r="D364" s="49"/>
      <c r="E364" s="48"/>
    </row>
    <row r="365" spans="2:5" ht="12.75">
      <c r="B365" s="124"/>
      <c r="C365" s="104"/>
      <c r="D365" s="49"/>
      <c r="E365" s="48"/>
    </row>
    <row r="366" spans="2:5" ht="12.75">
      <c r="B366" s="124"/>
      <c r="C366" s="104"/>
      <c r="D366" s="49"/>
      <c r="E366" s="48"/>
    </row>
    <row r="367" spans="2:5" ht="12.75">
      <c r="B367" s="124"/>
      <c r="C367" s="104"/>
      <c r="D367" s="49"/>
      <c r="E367" s="48"/>
    </row>
    <row r="368" spans="2:5" ht="12.75">
      <c r="B368" s="124"/>
      <c r="C368" s="104"/>
      <c r="D368" s="49"/>
      <c r="E368" s="48"/>
    </row>
    <row r="369" spans="2:5" ht="12.75">
      <c r="B369" s="124"/>
      <c r="C369" s="104"/>
      <c r="D369" s="49"/>
      <c r="E369" s="48"/>
    </row>
    <row r="370" spans="2:5" ht="12.75">
      <c r="B370" s="124"/>
      <c r="C370" s="104"/>
      <c r="D370" s="49"/>
      <c r="E370" s="48"/>
    </row>
    <row r="371" spans="2:5" ht="12.75">
      <c r="B371" s="124"/>
      <c r="C371" s="104"/>
      <c r="D371" s="49"/>
      <c r="E371" s="48"/>
    </row>
    <row r="372" spans="2:5" ht="12.75">
      <c r="B372" s="124"/>
      <c r="C372" s="104"/>
      <c r="D372" s="49"/>
      <c r="E372" s="48"/>
    </row>
    <row r="373" spans="2:5" ht="12.75">
      <c r="B373" s="124"/>
      <c r="C373" s="104"/>
      <c r="D373" s="49"/>
      <c r="E373" s="48"/>
    </row>
    <row r="374" spans="2:5" ht="12.75">
      <c r="B374" s="124"/>
      <c r="C374" s="104"/>
      <c r="D374" s="49"/>
      <c r="E374" s="48"/>
    </row>
    <row r="375" spans="2:5" ht="12.75">
      <c r="B375" s="124"/>
      <c r="C375" s="104"/>
      <c r="D375" s="49"/>
      <c r="E375" s="48"/>
    </row>
    <row r="376" spans="2:5" ht="12.75">
      <c r="B376" s="124"/>
      <c r="C376" s="104"/>
      <c r="D376" s="49"/>
      <c r="E376" s="48"/>
    </row>
    <row r="377" spans="2:5" ht="12.75">
      <c r="B377" s="124"/>
      <c r="C377" s="104"/>
      <c r="D377" s="49"/>
      <c r="E377" s="48"/>
    </row>
    <row r="378" spans="2:5" ht="12.75">
      <c r="B378" s="124"/>
      <c r="C378" s="104"/>
      <c r="D378" s="49"/>
      <c r="E378" s="48"/>
    </row>
    <row r="379" spans="2:5" ht="12.75">
      <c r="B379" s="124"/>
      <c r="C379" s="104"/>
      <c r="D379" s="49"/>
      <c r="E379" s="48"/>
    </row>
    <row r="380" spans="2:5" ht="12.75">
      <c r="B380" s="124"/>
      <c r="C380" s="104"/>
      <c r="D380" s="49"/>
      <c r="E380" s="48"/>
    </row>
    <row r="381" spans="2:5" ht="12.75">
      <c r="B381" s="124"/>
      <c r="C381" s="104"/>
      <c r="D381" s="49"/>
      <c r="E381" s="48"/>
    </row>
    <row r="382" spans="2:5" ht="12.75">
      <c r="B382" s="124"/>
      <c r="C382" s="104"/>
      <c r="D382" s="49"/>
      <c r="E382" s="48"/>
    </row>
    <row r="383" spans="2:5" ht="12.75">
      <c r="B383" s="124"/>
      <c r="C383" s="104"/>
      <c r="D383" s="49"/>
      <c r="E383" s="48"/>
    </row>
    <row r="384" spans="2:5" ht="12.75">
      <c r="B384" s="124"/>
      <c r="C384" s="104"/>
      <c r="D384" s="49"/>
      <c r="E384" s="48"/>
    </row>
    <row r="385" spans="2:5" ht="12.75">
      <c r="B385" s="124"/>
      <c r="C385" s="104"/>
      <c r="D385" s="49"/>
      <c r="E385" s="48"/>
    </row>
    <row r="386" spans="2:5" ht="12.75">
      <c r="B386" s="124"/>
      <c r="C386" s="104"/>
      <c r="D386" s="49"/>
      <c r="E386" s="48"/>
    </row>
    <row r="387" spans="2:5" ht="12.75">
      <c r="B387" s="124"/>
      <c r="C387" s="104"/>
      <c r="D387" s="49"/>
      <c r="E387" s="48"/>
    </row>
    <row r="388" spans="2:5" ht="12.75">
      <c r="B388" s="124"/>
      <c r="C388" s="104"/>
      <c r="D388" s="49"/>
      <c r="E388" s="48"/>
    </row>
    <row r="389" spans="2:5" ht="12.75">
      <c r="B389" s="124"/>
      <c r="C389" s="104"/>
      <c r="D389" s="49"/>
      <c r="E389" s="48"/>
    </row>
    <row r="390" spans="2:5" ht="12.75">
      <c r="B390" s="124"/>
      <c r="C390" s="104"/>
      <c r="D390" s="49"/>
      <c r="E390" s="48"/>
    </row>
    <row r="391" spans="2:5" ht="12.75">
      <c r="B391" s="124"/>
      <c r="C391" s="104"/>
      <c r="D391" s="49"/>
      <c r="E391" s="48"/>
    </row>
    <row r="392" spans="2:5" ht="12.75">
      <c r="B392" s="124"/>
      <c r="C392" s="104"/>
      <c r="D392" s="49"/>
      <c r="E392" s="48"/>
    </row>
    <row r="393" spans="2:5" ht="12.75">
      <c r="B393" s="124"/>
      <c r="C393" s="104"/>
      <c r="D393" s="49"/>
      <c r="E393" s="48"/>
    </row>
    <row r="394" spans="2:5" ht="12.75">
      <c r="B394" s="124"/>
      <c r="C394" s="104"/>
      <c r="D394" s="49"/>
      <c r="E394" s="48"/>
    </row>
    <row r="395" spans="2:5" ht="12.75">
      <c r="B395" s="124"/>
      <c r="C395" s="104"/>
      <c r="D395" s="49"/>
      <c r="E395" s="48"/>
    </row>
    <row r="396" spans="2:5" ht="12.75">
      <c r="B396" s="124"/>
      <c r="C396" s="104"/>
      <c r="D396" s="49"/>
      <c r="E396" s="48"/>
    </row>
    <row r="397" spans="2:5" ht="12.75">
      <c r="B397" s="124"/>
      <c r="C397" s="104"/>
      <c r="D397" s="49"/>
      <c r="E397" s="48"/>
    </row>
    <row r="398" spans="2:5" ht="12.75">
      <c r="B398" s="124"/>
      <c r="C398" s="104"/>
      <c r="D398" s="49"/>
      <c r="E398" s="48"/>
    </row>
    <row r="399" spans="2:5" ht="12.75">
      <c r="B399" s="124"/>
      <c r="C399" s="104"/>
      <c r="D399" s="49"/>
      <c r="E399" s="48"/>
    </row>
    <row r="400" spans="2:5" ht="12.75">
      <c r="B400" s="124"/>
      <c r="C400" s="104"/>
      <c r="D400" s="49"/>
      <c r="E400" s="48"/>
    </row>
    <row r="401" spans="2:5" ht="12.75">
      <c r="B401" s="124"/>
      <c r="C401" s="104"/>
      <c r="D401" s="49"/>
      <c r="E401" s="48"/>
    </row>
    <row r="402" spans="2:5" ht="12.75">
      <c r="B402" s="124"/>
      <c r="C402" s="104"/>
      <c r="D402" s="49"/>
      <c r="E402" s="48"/>
    </row>
    <row r="403" spans="2:5" ht="12.75">
      <c r="B403" s="124"/>
      <c r="C403" s="104"/>
      <c r="D403" s="49"/>
      <c r="E403" s="48"/>
    </row>
    <row r="404" spans="2:5" ht="12.75">
      <c r="B404" s="124"/>
      <c r="C404" s="104"/>
      <c r="D404" s="49"/>
      <c r="E404" s="48"/>
    </row>
    <row r="405" spans="2:5" ht="12.75">
      <c r="B405" s="124"/>
      <c r="C405" s="104"/>
      <c r="D405" s="49"/>
      <c r="E405" s="48"/>
    </row>
    <row r="406" spans="2:5" ht="12.75">
      <c r="B406" s="124"/>
      <c r="C406" s="104"/>
      <c r="D406" s="49"/>
      <c r="E406" s="48"/>
    </row>
    <row r="407" spans="2:5" ht="12.75">
      <c r="B407" s="124"/>
      <c r="C407" s="104"/>
      <c r="D407" s="49"/>
      <c r="E407" s="48"/>
    </row>
    <row r="408" spans="2:5" ht="12.75">
      <c r="B408" s="124"/>
      <c r="C408" s="104"/>
      <c r="D408" s="49"/>
      <c r="E408" s="48"/>
    </row>
    <row r="409" spans="2:5" ht="12.75">
      <c r="B409" s="124"/>
      <c r="C409" s="104"/>
      <c r="D409" s="49"/>
      <c r="E409" s="48"/>
    </row>
    <row r="410" spans="2:5" ht="12.75">
      <c r="B410" s="124"/>
      <c r="C410" s="104"/>
      <c r="D410" s="49"/>
      <c r="E410" s="48"/>
    </row>
    <row r="411" spans="2:5" ht="12.75">
      <c r="B411" s="124"/>
      <c r="C411" s="104"/>
      <c r="D411" s="49"/>
      <c r="E411" s="48"/>
    </row>
    <row r="412" spans="2:5" ht="12.75">
      <c r="B412" s="124"/>
      <c r="C412" s="104"/>
      <c r="D412" s="49"/>
      <c r="E412" s="48"/>
    </row>
    <row r="413" spans="2:5" ht="12.75">
      <c r="B413" s="124"/>
      <c r="C413" s="104"/>
      <c r="D413" s="49"/>
      <c r="E413" s="48"/>
    </row>
    <row r="414" spans="2:5" ht="12.75">
      <c r="B414" s="124"/>
      <c r="C414" s="104"/>
      <c r="D414" s="49"/>
      <c r="E414" s="48"/>
    </row>
    <row r="415" spans="2:5" ht="12.75">
      <c r="B415" s="124"/>
      <c r="C415" s="104"/>
      <c r="D415" s="49"/>
      <c r="E415" s="48"/>
    </row>
    <row r="416" spans="2:5" ht="12.75">
      <c r="B416" s="124"/>
      <c r="C416" s="104"/>
      <c r="D416" s="49"/>
      <c r="E416" s="48"/>
    </row>
    <row r="417" spans="2:5" ht="12.75">
      <c r="B417" s="124"/>
      <c r="C417" s="104"/>
      <c r="D417" s="49"/>
      <c r="E417" s="48"/>
    </row>
    <row r="418" spans="2:5" ht="12.75">
      <c r="B418" s="124"/>
      <c r="C418" s="104"/>
      <c r="D418" s="49"/>
      <c r="E418" s="48"/>
    </row>
    <row r="419" spans="2:5" ht="12.75">
      <c r="B419" s="124"/>
      <c r="C419" s="104"/>
      <c r="D419" s="49"/>
      <c r="E419" s="48"/>
    </row>
    <row r="420" spans="2:5" ht="12.75">
      <c r="B420" s="124"/>
      <c r="C420" s="104"/>
      <c r="D420" s="49"/>
      <c r="E420" s="48"/>
    </row>
    <row r="421" spans="2:5" ht="12.75">
      <c r="B421" s="124"/>
      <c r="C421" s="104"/>
      <c r="D421" s="49"/>
      <c r="E421" s="48"/>
    </row>
    <row r="422" spans="2:5" ht="12.75">
      <c r="B422" s="124"/>
      <c r="C422" s="104"/>
      <c r="D422" s="49"/>
      <c r="E422" s="48"/>
    </row>
    <row r="423" spans="2:5" ht="12.75">
      <c r="B423" s="124"/>
      <c r="C423" s="104"/>
      <c r="D423" s="49"/>
      <c r="E423" s="48"/>
    </row>
    <row r="424" spans="2:5" ht="12.75">
      <c r="B424" s="124"/>
      <c r="C424" s="104"/>
      <c r="D424" s="49"/>
      <c r="E424" s="48"/>
    </row>
    <row r="425" spans="2:5" ht="12.75">
      <c r="B425" s="124"/>
      <c r="C425" s="104"/>
      <c r="D425" s="49"/>
      <c r="E425" s="48"/>
    </row>
    <row r="426" spans="2:5" ht="12.75">
      <c r="B426" s="124"/>
      <c r="C426" s="104"/>
      <c r="D426" s="49"/>
      <c r="E426" s="48"/>
    </row>
    <row r="427" spans="2:5" ht="12.75">
      <c r="B427" s="124"/>
      <c r="C427" s="104"/>
      <c r="D427" s="49"/>
      <c r="E427" s="48"/>
    </row>
    <row r="428" spans="2:5" ht="12.75">
      <c r="B428" s="124"/>
      <c r="C428" s="104"/>
      <c r="D428" s="49"/>
      <c r="E428" s="48"/>
    </row>
    <row r="429" spans="2:5" ht="12.75">
      <c r="B429" s="124"/>
      <c r="C429" s="104"/>
      <c r="D429" s="49"/>
      <c r="E429" s="48"/>
    </row>
    <row r="430" spans="2:5" ht="12.75">
      <c r="B430" s="124"/>
      <c r="C430" s="104"/>
      <c r="D430" s="49"/>
      <c r="E430" s="48"/>
    </row>
    <row r="431" spans="2:5" ht="12.75">
      <c r="B431" s="124"/>
      <c r="C431" s="104"/>
      <c r="D431" s="49"/>
      <c r="E431" s="48"/>
    </row>
    <row r="432" spans="2:5" ht="12.75">
      <c r="B432" s="124"/>
      <c r="C432" s="104"/>
      <c r="D432" s="49"/>
      <c r="E432" s="48"/>
    </row>
    <row r="433" spans="2:5" ht="12.75">
      <c r="B433" s="124"/>
      <c r="C433" s="104"/>
      <c r="D433" s="49"/>
      <c r="E433" s="48"/>
    </row>
    <row r="434" spans="2:5" ht="12.75">
      <c r="B434" s="124"/>
      <c r="C434" s="104"/>
      <c r="D434" s="49"/>
      <c r="E434" s="48"/>
    </row>
    <row r="435" spans="2:5" ht="12.75">
      <c r="B435" s="124"/>
      <c r="C435" s="104"/>
      <c r="D435" s="49"/>
      <c r="E435" s="48"/>
    </row>
    <row r="436" spans="2:5" ht="12.75">
      <c r="B436" s="124"/>
      <c r="C436" s="104"/>
      <c r="D436" s="49"/>
      <c r="E436" s="48"/>
    </row>
    <row r="437" spans="2:5" ht="12.75">
      <c r="B437" s="124"/>
      <c r="C437" s="104"/>
      <c r="D437" s="49"/>
      <c r="E437" s="48"/>
    </row>
    <row r="438" spans="2:5" ht="12.75">
      <c r="B438" s="124"/>
      <c r="C438" s="104"/>
      <c r="D438" s="49"/>
      <c r="E438" s="48"/>
    </row>
    <row r="439" spans="2:5" ht="12.75">
      <c r="B439" s="124"/>
      <c r="C439" s="104"/>
      <c r="D439" s="49"/>
      <c r="E439" s="48"/>
    </row>
    <row r="440" spans="2:5" ht="12.75">
      <c r="B440" s="124"/>
      <c r="C440" s="104"/>
      <c r="D440" s="49"/>
      <c r="E440" s="48"/>
    </row>
    <row r="441" spans="2:5" ht="12.75">
      <c r="B441" s="124"/>
      <c r="C441" s="104"/>
      <c r="D441" s="49"/>
      <c r="E441" s="48"/>
    </row>
    <row r="442" spans="2:5" ht="12.75">
      <c r="B442" s="124"/>
      <c r="C442" s="104"/>
      <c r="D442" s="49"/>
      <c r="E442" s="48"/>
    </row>
    <row r="443" spans="2:5" ht="12.75">
      <c r="B443" s="124"/>
      <c r="C443" s="104"/>
      <c r="D443" s="49"/>
      <c r="E443" s="48"/>
    </row>
    <row r="444" spans="2:5" ht="12.75">
      <c r="B444" s="124"/>
      <c r="C444" s="104"/>
      <c r="D444" s="49"/>
      <c r="E444" s="48"/>
    </row>
    <row r="445" spans="2:5" ht="12.75">
      <c r="B445" s="124"/>
      <c r="C445" s="104"/>
      <c r="D445" s="49"/>
      <c r="E445" s="48"/>
    </row>
    <row r="446" spans="2:5" ht="12.75">
      <c r="B446" s="124"/>
      <c r="C446" s="104"/>
      <c r="D446" s="49"/>
      <c r="E446" s="48"/>
    </row>
    <row r="447" spans="2:5" ht="12.75">
      <c r="B447" s="124"/>
      <c r="C447" s="104"/>
      <c r="D447" s="49"/>
      <c r="E447" s="48"/>
    </row>
    <row r="448" spans="2:5" ht="12.75">
      <c r="B448" s="124"/>
      <c r="C448" s="104"/>
      <c r="D448" s="49"/>
      <c r="E448" s="48"/>
    </row>
    <row r="449" spans="2:5" ht="12.75">
      <c r="B449" s="124"/>
      <c r="C449" s="104"/>
      <c r="D449" s="49"/>
      <c r="E449" s="48"/>
    </row>
    <row r="450" spans="2:5" ht="12.75">
      <c r="B450" s="124"/>
      <c r="C450" s="104"/>
      <c r="D450" s="49"/>
      <c r="E450" s="48"/>
    </row>
    <row r="451" spans="2:5" ht="12.75">
      <c r="B451" s="124"/>
      <c r="C451" s="104"/>
      <c r="D451" s="49"/>
      <c r="E451" s="48"/>
    </row>
    <row r="452" spans="2:5" ht="12.75">
      <c r="B452" s="124"/>
      <c r="C452" s="104"/>
      <c r="D452" s="49"/>
      <c r="E452" s="48"/>
    </row>
    <row r="453" spans="2:5" thickBot="1">
      <c r="B453" s="124"/>
      <c r="C453" s="104"/>
      <c r="D453" s="49"/>
      <c r="E453" s="48"/>
    </row>
    <row r="455" spans="2:5" ht="12.75"/>
    <row r="456" spans="2:5" ht="12.75"/>
    <row r="457" spans="2:5" ht="12.75"/>
    <row r="458" spans="2:5" ht="12.75"/>
    <row r="459" spans="2:5" ht="12.75"/>
    <row r="460" spans="2:5" ht="12.75"/>
    <row r="461" spans="2:5" ht="12.75"/>
    <row r="462" spans="2:5" ht="12.75"/>
    <row r="463" spans="2:5" ht="12.75"/>
    <row r="464" spans="2:5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  <row r="995" ht="12.75"/>
    <row r="996" ht="12.75"/>
    <row r="997" ht="12.75"/>
    <row r="998" ht="12.75"/>
    <row r="999" ht="12.75"/>
    <row r="1000" ht="12.75"/>
    <row r="1001" ht="12.75"/>
    <row r="1002" ht="12.75"/>
    <row r="1003" ht="12.75"/>
    <row r="1004" ht="12.75"/>
    <row r="1005" ht="12.75"/>
    <row r="1006" ht="12.75"/>
    <row r="1007" ht="12.75"/>
    <row r="1008" ht="12.75"/>
    <row r="1009" ht="12.75"/>
    <row r="1010" ht="12.75"/>
    <row r="1011" ht="12.75"/>
    <row r="1012" ht="12.75"/>
    <row r="1013" ht="12.75"/>
    <row r="1014" ht="12.75"/>
    <row r="1015" ht="12.75"/>
    <row r="1016" ht="12.75"/>
    <row r="1017" ht="12.75"/>
    <row r="1018" ht="12.75"/>
    <row r="1019" ht="12.75"/>
    <row r="1020" ht="12.75"/>
    <row r="1021" ht="12.75"/>
    <row r="1022" ht="12.75"/>
    <row r="1023" ht="12.75"/>
    <row r="1024" ht="12.75"/>
    <row r="1025" ht="12.75"/>
    <row r="1026" ht="12.75"/>
    <row r="1027" ht="12.75"/>
    <row r="1028" ht="12.75"/>
    <row r="1029" ht="12.75"/>
    <row r="1030" ht="12.75"/>
    <row r="1031" ht="12.75"/>
    <row r="1032" ht="12.75"/>
    <row r="1033" ht="12.75"/>
    <row r="1034" ht="12.75"/>
    <row r="1035" ht="12.75"/>
    <row r="1036" ht="12.75"/>
    <row r="1037" ht="12.75"/>
    <row r="1038" ht="12.75"/>
    <row r="1039" ht="12.75"/>
    <row r="1040" ht="12.75"/>
    <row r="1041" ht="12.75"/>
    <row r="1042" ht="12.75"/>
    <row r="1043" ht="12.75"/>
    <row r="1044" ht="12.75"/>
    <row r="1045" ht="12.75"/>
    <row r="1046" ht="12.75"/>
    <row r="1047" ht="12.75"/>
    <row r="1048" ht="12.75"/>
    <row r="1049" ht="12.75"/>
    <row r="1050" ht="12.75"/>
    <row r="1051" ht="12.75"/>
    <row r="1052" ht="12.75"/>
    <row r="1053" ht="12.75"/>
    <row r="1054" ht="12.75"/>
    <row r="1055" ht="12.75"/>
    <row r="1056" ht="12.75"/>
    <row r="1057" ht="12.75"/>
    <row r="1058" ht="12.75"/>
    <row r="1059" ht="12.75"/>
    <row r="1060" ht="12.75"/>
    <row r="1061" ht="12.75"/>
    <row r="1062" ht="12.75"/>
    <row r="1063" ht="12.75"/>
    <row r="1064" ht="12.75"/>
    <row r="1065" ht="12.75"/>
    <row r="1066" ht="12.75"/>
    <row r="1067" ht="12.75"/>
    <row r="1068" ht="12.75"/>
    <row r="1069" ht="12.75"/>
    <row r="1070" ht="12.75"/>
    <row r="1071" ht="12.75"/>
    <row r="1072" ht="12.75"/>
    <row r="1073" ht="12.75"/>
    <row r="1074" ht="12.75"/>
    <row r="1075" ht="12.75"/>
    <row r="1076" ht="12.75"/>
    <row r="1077" ht="12.75"/>
    <row r="1078" ht="12.75"/>
    <row r="1079" ht="12.75"/>
    <row r="1080" ht="12.75"/>
    <row r="1081" ht="12.75"/>
    <row r="1082" ht="12.75"/>
    <row r="1083" ht="12.75"/>
    <row r="1084" ht="12.75"/>
    <row r="1085" ht="12.75"/>
    <row r="1086" ht="12.75"/>
    <row r="1087" ht="12.75"/>
    <row r="1088" ht="12.75"/>
    <row r="1089" ht="12.75"/>
    <row r="1090" ht="12.75"/>
    <row r="1091" ht="12.75"/>
    <row r="1092" ht="12.75"/>
    <row r="1093" ht="12.75"/>
    <row r="1094" ht="12.75"/>
    <row r="1095" ht="12.75"/>
    <row r="1096" ht="12.75"/>
    <row r="1097" ht="12.75"/>
    <row r="1098" ht="12.75"/>
    <row r="1099" ht="12.75"/>
    <row r="1100" ht="12.75"/>
    <row r="1101" ht="12.75"/>
    <row r="1102" ht="12.75"/>
    <row r="1103" ht="12.75"/>
    <row r="1104" ht="12.75"/>
    <row r="1105" ht="12.75"/>
    <row r="1106" ht="12.75"/>
    <row r="1107" ht="12.75"/>
    <row r="1108" ht="12.75"/>
    <row r="1109" ht="12.75"/>
    <row r="1110" ht="12.75"/>
    <row r="1111" ht="12.75"/>
    <row r="1112" ht="12.75"/>
    <row r="1113" ht="12.75"/>
    <row r="1114" ht="12.75"/>
    <row r="1115" ht="12.75"/>
    <row r="1116" ht="12.75"/>
    <row r="1117" ht="12.75"/>
    <row r="1118" ht="12.75"/>
    <row r="1119" ht="12.75"/>
    <row r="1120" ht="12.75"/>
    <row r="1121" ht="12.75"/>
    <row r="1122" ht="12.75"/>
    <row r="1123" ht="12.75"/>
    <row r="1124" ht="12.75"/>
    <row r="1125" ht="12.75"/>
    <row r="1126" ht="12.75"/>
    <row r="1127" ht="12.75"/>
    <row r="1128" ht="12.75"/>
    <row r="1129" ht="12.75"/>
    <row r="1130" ht="12.75"/>
    <row r="1131" ht="12.75"/>
    <row r="1132" ht="12.75"/>
    <row r="1133" ht="12.75"/>
    <row r="1134" ht="12.75"/>
    <row r="1135" ht="12.75"/>
    <row r="1136" ht="12.75"/>
    <row r="1137" ht="12.75"/>
    <row r="1138" ht="12.75"/>
    <row r="1139" ht="12.75"/>
    <row r="1140" ht="12.75"/>
    <row r="1141" ht="12.75"/>
    <row r="1142" ht="12.75"/>
    <row r="1143" ht="12.75"/>
    <row r="1144" ht="12.75"/>
    <row r="1145" ht="12.75"/>
    <row r="1146" ht="12.75"/>
    <row r="1147" ht="12.75"/>
    <row r="1148" ht="12.75"/>
    <row r="1149" ht="12.75"/>
    <row r="1150" ht="12.75"/>
    <row r="1151" ht="12.75"/>
    <row r="1152" ht="12.75"/>
    <row r="1153" ht="12.75"/>
    <row r="1154" ht="12.75"/>
    <row r="1155" ht="12.75"/>
    <row r="1156" ht="12.75"/>
    <row r="1157" ht="12.75"/>
    <row r="1158" ht="12.75"/>
    <row r="1159" ht="12.75"/>
    <row r="1160" ht="12.75"/>
    <row r="1161" ht="12.75"/>
    <row r="1162" ht="12.75"/>
    <row r="1163" ht="12.75"/>
    <row r="1164" ht="12.75"/>
    <row r="1165" ht="12.75"/>
    <row r="1166" ht="12.75"/>
    <row r="1167" ht="12.75"/>
    <row r="1168" ht="12.75"/>
    <row r="1169" ht="12.75"/>
    <row r="1170" ht="12.75"/>
    <row r="1171" ht="12.75"/>
    <row r="1172" ht="12.75"/>
    <row r="1173" ht="12.75"/>
    <row r="1174" ht="12.75"/>
    <row r="1175" ht="12.75"/>
    <row r="1176" ht="12.75"/>
    <row r="1177" ht="12.75"/>
    <row r="1178" ht="12.75"/>
    <row r="1179" ht="12.75"/>
    <row r="1180" ht="12.75"/>
    <row r="1181" ht="12.75"/>
    <row r="1182" ht="12.75"/>
    <row r="1183" ht="12.75"/>
    <row r="1184" ht="12.75"/>
    <row r="1185" ht="12.75"/>
    <row r="1186" ht="12.75"/>
    <row r="1187" ht="12.75"/>
    <row r="1188" ht="12.75"/>
    <row r="1189" ht="12.75"/>
    <row r="1190" ht="12.75"/>
    <row r="1191" ht="12.75"/>
    <row r="1192" ht="12.75"/>
    <row r="1193" ht="12.75"/>
    <row r="1194" ht="12.75"/>
    <row r="1195" ht="12.75"/>
    <row r="1196" ht="12.75"/>
    <row r="1197" ht="12.75"/>
    <row r="1198" ht="12.75"/>
    <row r="1199" ht="12.75"/>
    <row r="1200" ht="12.75"/>
    <row r="1201" ht="12.75"/>
    <row r="1202" ht="12.75"/>
    <row r="1203" ht="12.75"/>
    <row r="1204" ht="12.75"/>
    <row r="1205" ht="12.75"/>
    <row r="1206" ht="12.75"/>
    <row r="1207" ht="12.75"/>
    <row r="1208" ht="12.75"/>
    <row r="1209" ht="12.75"/>
    <row r="1210" ht="12.75"/>
    <row r="1211" ht="12.75"/>
    <row r="1212" ht="12.75"/>
    <row r="1213" ht="12.75"/>
    <row r="1214" ht="12.75"/>
    <row r="1215" ht="12.75"/>
    <row r="1216" ht="12.75"/>
    <row r="1217" ht="12.75"/>
    <row r="1218" ht="12.75"/>
    <row r="1219" ht="12.75"/>
    <row r="1220" ht="12.75"/>
    <row r="1221" ht="12.75"/>
    <row r="1222" ht="12.75"/>
    <row r="1223" ht="12.75"/>
    <row r="1224" ht="12.75"/>
    <row r="1225" ht="12.75"/>
    <row r="1226" ht="12.75"/>
    <row r="1227" ht="12.75"/>
    <row r="1228" ht="12.75"/>
    <row r="1229" ht="12.75"/>
    <row r="1230" ht="12.75"/>
    <row r="1231" ht="12.75"/>
    <row r="1232" ht="12.75"/>
    <row r="1233" ht="12.75"/>
    <row r="1234" ht="12.75"/>
    <row r="1235" ht="12.75"/>
    <row r="1236" ht="12.75"/>
    <row r="1237" ht="12.75"/>
    <row r="1238" ht="12.75"/>
    <row r="1239" ht="12.75"/>
    <row r="1240" ht="12.75"/>
    <row r="1241" ht="12.75"/>
    <row r="1242" ht="12.75"/>
    <row r="1243" ht="12.75"/>
    <row r="1244" ht="12.75"/>
    <row r="1245" ht="12.75"/>
    <row r="1246" ht="12.75"/>
    <row r="1247" ht="12.75"/>
    <row r="1248" ht="12.75"/>
    <row r="1249" ht="12.75"/>
    <row r="1250" ht="12.75"/>
    <row r="1251" ht="12.75"/>
    <row r="1252" ht="12.75"/>
    <row r="1253" ht="12.75"/>
    <row r="1254" ht="12.75"/>
    <row r="1255" ht="12.75"/>
    <row r="1256" ht="12.75"/>
    <row r="1257" ht="12.75"/>
    <row r="1258" ht="12.75"/>
    <row r="1259" ht="12.75"/>
    <row r="1260" ht="12.75"/>
    <row r="1261" ht="12.75"/>
    <row r="1262" ht="12.75"/>
    <row r="1263" ht="12.75"/>
    <row r="1264" ht="12.75"/>
    <row r="1265" ht="12.75"/>
    <row r="1266" ht="12.75"/>
    <row r="1267" ht="12.75"/>
    <row r="1268" ht="12.75"/>
    <row r="1269" ht="12.75"/>
    <row r="1270" ht="12.75"/>
    <row r="1271" ht="12.75"/>
    <row r="1272" ht="12.75"/>
    <row r="1273" ht="12.75"/>
    <row r="1274" ht="12.75"/>
    <row r="1275" ht="12.75"/>
    <row r="1276" ht="12.75"/>
    <row r="1277" ht="12.75"/>
    <row r="1278" ht="12.75"/>
    <row r="1279" ht="12.75"/>
    <row r="1280" ht="12.75"/>
    <row r="1281" ht="12.75"/>
    <row r="1282" ht="12.75"/>
    <row r="1283" ht="12.75"/>
    <row r="1284" ht="12.75"/>
    <row r="1285" ht="12.75"/>
    <row r="1286" ht="12.75"/>
    <row r="1287" ht="12.75"/>
    <row r="1288" ht="12.75"/>
    <row r="1289" ht="12.75"/>
    <row r="1290" ht="12.75"/>
    <row r="1291" ht="12.75"/>
    <row r="1292" ht="12.75"/>
    <row r="1293" ht="12.75"/>
    <row r="1294" ht="12.75"/>
    <row r="1295" ht="12.75"/>
    <row r="1296" ht="12.75"/>
    <row r="1297" ht="12.75"/>
    <row r="1298" ht="12.75"/>
    <row r="1299" ht="12.75"/>
    <row r="1300" ht="12.75"/>
    <row r="1301" ht="12.75"/>
    <row r="1302" ht="12.75"/>
    <row r="1303" ht="12.75"/>
    <row r="1304" ht="12.75"/>
    <row r="1305" ht="12.75"/>
    <row r="1306" ht="12.75"/>
    <row r="1307" ht="12.75"/>
    <row r="1308" ht="12.75"/>
    <row r="1309" ht="12.75"/>
    <row r="1310" ht="12.75"/>
    <row r="1311" ht="12.75"/>
    <row r="1312" ht="12.75"/>
    <row r="1313" ht="12.75"/>
    <row r="1314" ht="12.75"/>
    <row r="1315" ht="12.75"/>
    <row r="1316" ht="12.75"/>
    <row r="1317" ht="12.75"/>
    <row r="1318" ht="12.75"/>
    <row r="1319" ht="12.75"/>
    <row r="1320" ht="12.75"/>
    <row r="1321" ht="12.75"/>
    <row r="1322" ht="12.75"/>
    <row r="1323" ht="12.75"/>
    <row r="1324" ht="12.75"/>
    <row r="1325" ht="12.75"/>
    <row r="1326" ht="12.75"/>
    <row r="1327" ht="12.75"/>
    <row r="1328" ht="12.75"/>
    <row r="1329" ht="12.75"/>
    <row r="1330" ht="12.75"/>
    <row r="1331" ht="12.75"/>
    <row r="1332" ht="12.75"/>
    <row r="1333" ht="12.75"/>
    <row r="1334" ht="12.75"/>
    <row r="1335" ht="12.75"/>
    <row r="1336" ht="12.75"/>
    <row r="1337" ht="12.75"/>
    <row r="1338" ht="12.75"/>
    <row r="1339" ht="12.75"/>
    <row r="1340" ht="12.75"/>
    <row r="1341" ht="12.75"/>
    <row r="1342" ht="12.75"/>
    <row r="1343" ht="12.75"/>
    <row r="1344" ht="12.75"/>
    <row r="1345" ht="12.75"/>
    <row r="1346" ht="12.75"/>
    <row r="1347" ht="12.75"/>
    <row r="1348" ht="12.75"/>
    <row r="1349" ht="12.75"/>
    <row r="1350" ht="12.75"/>
    <row r="1351" ht="12.75"/>
    <row r="1352" ht="12.75"/>
    <row r="1353" ht="12.75"/>
    <row r="1354" ht="12.75"/>
    <row r="1355" ht="12.75"/>
    <row r="1356" ht="12.75"/>
    <row r="1357" ht="12.75"/>
    <row r="1358" ht="12.75"/>
    <row r="1359" ht="12.75"/>
    <row r="1360" ht="12.75"/>
    <row r="1361" ht="12.75"/>
    <row r="1362" ht="12.75"/>
    <row r="1363" ht="12.75"/>
    <row r="1364" ht="12.75"/>
    <row r="1365" ht="12.75"/>
    <row r="1366" ht="12.75"/>
    <row r="1367" ht="12.75"/>
    <row r="1368" ht="12.75"/>
    <row r="1369" ht="12.75"/>
    <row r="1370" ht="12.75"/>
    <row r="1371" ht="12.75"/>
    <row r="1372" ht="12.75"/>
    <row r="1373" ht="12.75"/>
    <row r="1374" ht="12.75"/>
    <row r="1375" ht="12.75"/>
    <row r="1376" ht="12.75"/>
    <row r="1377" ht="12.75"/>
    <row r="1378" ht="12.75"/>
    <row r="1379" ht="12.75"/>
    <row r="1380" ht="12.75"/>
    <row r="1381" ht="12.75"/>
    <row r="1382" ht="12.75"/>
    <row r="1383" ht="12.75"/>
    <row r="1384" ht="12.75"/>
    <row r="1385" ht="12.75"/>
    <row r="1386" ht="12.75"/>
    <row r="1387" ht="12.75"/>
    <row r="1388" ht="12.75"/>
    <row r="1389" ht="12.75"/>
    <row r="1390" ht="12.75"/>
    <row r="1391" ht="12.75"/>
    <row r="1392" ht="12.75"/>
    <row r="1393" ht="12.75"/>
    <row r="1394" ht="12.75"/>
    <row r="1395" ht="12.75"/>
    <row r="1396" ht="12.75"/>
    <row r="1397" ht="12.75"/>
    <row r="1398" ht="12.75"/>
    <row r="1399" ht="12.75"/>
    <row r="1400" ht="12.75"/>
    <row r="1401" ht="12.75"/>
    <row r="1402" ht="12.75"/>
    <row r="1403" ht="12.75"/>
    <row r="1404" ht="12.75"/>
    <row r="1405" ht="12.75"/>
    <row r="1406" ht="12.75"/>
    <row r="1407" ht="12.75"/>
    <row r="1408" ht="12.75"/>
    <row r="1409" ht="12.75"/>
    <row r="1410" ht="12.75"/>
    <row r="1411" ht="12.75"/>
    <row r="1412" ht="12.75"/>
    <row r="1413" ht="12.75"/>
    <row r="1414" ht="12.75"/>
    <row r="1415" ht="12.75"/>
    <row r="1416" ht="12.75"/>
    <row r="1417" ht="12.75"/>
    <row r="1418" ht="12.75"/>
    <row r="1419" ht="12.75"/>
    <row r="1420" ht="12.75"/>
    <row r="1421" ht="12.75"/>
    <row r="1422" ht="12.75"/>
    <row r="1423" ht="12.75"/>
    <row r="1424" ht="12.75"/>
    <row r="1425" ht="12.75"/>
    <row r="1426" ht="12.75"/>
    <row r="1427" ht="12.75"/>
    <row r="1428" ht="12.75"/>
    <row r="1429" ht="12.75"/>
    <row r="1430" ht="12.75"/>
    <row r="1431" ht="12.75"/>
    <row r="1432" ht="12.75"/>
    <row r="1433" ht="12.75"/>
    <row r="1434" ht="12.75"/>
    <row r="1435" ht="12.75"/>
    <row r="1436" ht="12.75"/>
    <row r="1437" ht="12.75"/>
    <row r="1438" ht="12.75"/>
    <row r="1439" ht="12.75"/>
    <row r="1440" ht="12.75"/>
    <row r="1441" ht="12.75"/>
    <row r="1442" ht="12.75"/>
    <row r="1443" ht="12.75"/>
    <row r="1444" ht="12.75"/>
    <row r="1445" ht="12.75"/>
    <row r="1446" ht="12.75"/>
    <row r="1447" ht="12.75"/>
    <row r="1448" ht="12.75"/>
    <row r="1449" ht="12.75"/>
    <row r="1450" ht="12.75"/>
    <row r="1451" ht="12.75"/>
    <row r="1452" ht="12.75"/>
    <row r="1453" ht="12.75"/>
    <row r="1454" ht="12.75"/>
    <row r="1455" ht="12.75"/>
    <row r="1456" ht="12.75"/>
    <row r="1457" ht="12.75"/>
  </sheetData>
  <mergeCells count="28">
    <mergeCell ref="A25:A26"/>
    <mergeCell ref="A37:A42"/>
    <mergeCell ref="A43:A49"/>
    <mergeCell ref="A27:A31"/>
    <mergeCell ref="A107:A109"/>
    <mergeCell ref="A119:A121"/>
    <mergeCell ref="A75:A77"/>
    <mergeCell ref="A78:A80"/>
    <mergeCell ref="A50:A61"/>
    <mergeCell ref="A62:A65"/>
    <mergeCell ref="A66:A71"/>
    <mergeCell ref="A72:A74"/>
    <mergeCell ref="A135:A138"/>
    <mergeCell ref="A81:A96"/>
    <mergeCell ref="A147:A151"/>
    <mergeCell ref="A152:A153"/>
    <mergeCell ref="A2:A7"/>
    <mergeCell ref="A8:A12"/>
    <mergeCell ref="A20:A24"/>
    <mergeCell ref="A13:A15"/>
    <mergeCell ref="A16:A18"/>
    <mergeCell ref="A32:A35"/>
    <mergeCell ref="A139:A141"/>
    <mergeCell ref="A142:A146"/>
    <mergeCell ref="A97:A106"/>
    <mergeCell ref="A110:A118"/>
    <mergeCell ref="A122:A131"/>
    <mergeCell ref="A133:A13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14"/>
  <sheetViews>
    <sheetView rightToLeft="1" topLeftCell="J2" workbookViewId="0">
      <pane ySplit="1" topLeftCell="A207" activePane="bottomLeft" state="frozen"/>
      <selection activeCell="M2" sqref="M2"/>
      <selection pane="bottomLeft" activeCell="AS2" sqref="AS1:AS1048576"/>
    </sheetView>
  </sheetViews>
  <sheetFormatPr defaultRowHeight="15"/>
  <cols>
    <col min="1" max="1" width="9" style="133" customWidth="1"/>
    <col min="2" max="3" width="4.5703125" style="133" customWidth="1"/>
    <col min="4" max="4" width="5.28515625" style="133" customWidth="1"/>
    <col min="5" max="5" width="4.42578125" style="133" customWidth="1"/>
    <col min="6" max="6" width="5.28515625" style="133" customWidth="1"/>
    <col min="7" max="7" width="4.28515625" style="133" customWidth="1"/>
    <col min="8" max="8" width="4.7109375" style="133" customWidth="1"/>
    <col min="9" max="9" width="4.28515625" style="133" customWidth="1"/>
    <col min="10" max="10" width="4.42578125" style="133" customWidth="1"/>
    <col min="11" max="11" width="5.7109375" style="133" customWidth="1"/>
    <col min="12" max="12" width="4.42578125" style="133" customWidth="1"/>
    <col min="13" max="13" width="4.7109375" style="133" customWidth="1"/>
    <col min="14" max="14" width="4.42578125" style="133" customWidth="1"/>
    <col min="15" max="15" width="4.5703125" style="133" customWidth="1"/>
    <col min="16" max="16" width="4.42578125" style="133" customWidth="1"/>
    <col min="17" max="17" width="4.7109375" style="133" customWidth="1"/>
    <col min="18" max="18" width="4.5703125" style="133" customWidth="1"/>
    <col min="19" max="20" width="4.140625" style="133" customWidth="1"/>
    <col min="21" max="21" width="4.85546875" style="133" customWidth="1"/>
    <col min="22" max="22" width="5" style="133" customWidth="1"/>
    <col min="23" max="23" width="4.85546875" style="133" customWidth="1"/>
    <col min="24" max="24" width="5" style="133" customWidth="1"/>
    <col min="25" max="25" width="6" style="133" customWidth="1"/>
    <col min="26" max="26" width="5.42578125" style="133" customWidth="1"/>
    <col min="27" max="27" width="5.7109375" style="133" customWidth="1"/>
    <col min="28" max="29" width="5" style="133" customWidth="1"/>
    <col min="30" max="31" width="5.42578125" style="133" customWidth="1"/>
    <col min="32" max="32" width="5.7109375" style="133" customWidth="1"/>
    <col min="33" max="33" width="4.85546875" style="133" customWidth="1"/>
    <col min="34" max="34" width="5" style="133" customWidth="1"/>
    <col min="35" max="35" width="4.85546875" style="133" customWidth="1"/>
    <col min="36" max="36" width="5.42578125" style="133" customWidth="1"/>
    <col min="37" max="37" width="5.5703125" style="133" customWidth="1"/>
    <col min="38" max="38" width="5" style="133" customWidth="1"/>
    <col min="39" max="41" width="4.85546875" style="133" customWidth="1"/>
    <col min="42" max="42" width="4.42578125" style="133" customWidth="1"/>
    <col min="43" max="44" width="4.85546875" style="133" customWidth="1"/>
    <col min="45" max="45" width="4.28515625" style="133" customWidth="1"/>
    <col min="46" max="46" width="4.140625" style="133" customWidth="1"/>
    <col min="47" max="47" width="5" style="133" customWidth="1"/>
    <col min="48" max="48" width="4.85546875" style="133" customWidth="1"/>
    <col min="49" max="49" width="4.7109375" style="133" customWidth="1"/>
    <col min="50" max="51" width="5" style="133" customWidth="1"/>
    <col min="52" max="53" width="5.42578125" style="133" customWidth="1"/>
    <col min="54" max="58" width="5" style="133" customWidth="1"/>
    <col min="59" max="59" width="4.85546875" style="133" customWidth="1"/>
    <col min="60" max="60" width="5" style="133" customWidth="1"/>
    <col min="61" max="61" width="4.7109375" style="133" customWidth="1"/>
    <col min="62" max="62" width="4.85546875" style="133" customWidth="1"/>
    <col min="63" max="63" width="5.28515625" style="133" customWidth="1"/>
    <col min="64" max="65" width="4.85546875" style="133" customWidth="1"/>
    <col min="66" max="66" width="5" style="133" customWidth="1"/>
    <col min="67" max="67" width="4.28515625" style="133" customWidth="1"/>
    <col min="68" max="68" width="4.5703125" style="133" customWidth="1"/>
    <col min="69" max="69" width="5" style="133" customWidth="1"/>
    <col min="70" max="70" width="4.7109375" style="133" customWidth="1"/>
    <col min="71" max="71" width="5" style="133" customWidth="1"/>
    <col min="72" max="72" width="4.7109375" style="133" customWidth="1"/>
    <col min="73" max="73" width="5" style="133" customWidth="1"/>
    <col min="74" max="74" width="5.28515625" style="133" customWidth="1"/>
    <col min="75" max="75" width="5.85546875" style="133" customWidth="1"/>
    <col min="76" max="76" width="4.7109375" style="133" customWidth="1"/>
    <col min="77" max="77" width="5.28515625" style="133" customWidth="1"/>
    <col min="78" max="78" width="5.42578125" style="133" customWidth="1"/>
    <col min="79" max="79" width="5" style="133" customWidth="1"/>
    <col min="80" max="80" width="4.85546875" style="133" customWidth="1"/>
    <col min="81" max="81" width="4.28515625" style="133" customWidth="1"/>
    <col min="82" max="256" width="9.140625" style="133"/>
    <col min="257" max="257" width="9" style="133" customWidth="1"/>
    <col min="258" max="259" width="4.5703125" style="133" customWidth="1"/>
    <col min="260" max="260" width="5.28515625" style="133" customWidth="1"/>
    <col min="261" max="261" width="4.42578125" style="133" customWidth="1"/>
    <col min="262" max="262" width="5.28515625" style="133" customWidth="1"/>
    <col min="263" max="263" width="4.28515625" style="133" customWidth="1"/>
    <col min="264" max="264" width="4.7109375" style="133" customWidth="1"/>
    <col min="265" max="265" width="4.28515625" style="133" customWidth="1"/>
    <col min="266" max="266" width="4.42578125" style="133" customWidth="1"/>
    <col min="267" max="267" width="5.7109375" style="133" customWidth="1"/>
    <col min="268" max="268" width="4.42578125" style="133" customWidth="1"/>
    <col min="269" max="269" width="4.7109375" style="133" customWidth="1"/>
    <col min="270" max="270" width="4.42578125" style="133" customWidth="1"/>
    <col min="271" max="271" width="4.5703125" style="133" customWidth="1"/>
    <col min="272" max="272" width="4.42578125" style="133" customWidth="1"/>
    <col min="273" max="273" width="4.7109375" style="133" customWidth="1"/>
    <col min="274" max="274" width="4.5703125" style="133" customWidth="1"/>
    <col min="275" max="276" width="4.140625" style="133" customWidth="1"/>
    <col min="277" max="277" width="4.85546875" style="133" customWidth="1"/>
    <col min="278" max="278" width="5" style="133" customWidth="1"/>
    <col min="279" max="279" width="4.85546875" style="133" customWidth="1"/>
    <col min="280" max="280" width="5" style="133" customWidth="1"/>
    <col min="281" max="281" width="6" style="133" customWidth="1"/>
    <col min="282" max="282" width="5.42578125" style="133" customWidth="1"/>
    <col min="283" max="283" width="5.7109375" style="133" customWidth="1"/>
    <col min="284" max="285" width="5" style="133" customWidth="1"/>
    <col min="286" max="287" width="5.42578125" style="133" customWidth="1"/>
    <col min="288" max="288" width="5.7109375" style="133" customWidth="1"/>
    <col min="289" max="289" width="4.85546875" style="133" customWidth="1"/>
    <col min="290" max="290" width="5" style="133" customWidth="1"/>
    <col min="291" max="291" width="4.85546875" style="133" customWidth="1"/>
    <col min="292" max="292" width="5.42578125" style="133" customWidth="1"/>
    <col min="293" max="293" width="5.5703125" style="133" customWidth="1"/>
    <col min="294" max="294" width="5" style="133" customWidth="1"/>
    <col min="295" max="297" width="4.85546875" style="133" customWidth="1"/>
    <col min="298" max="298" width="4.42578125" style="133" customWidth="1"/>
    <col min="299" max="300" width="4.85546875" style="133" customWidth="1"/>
    <col min="301" max="301" width="4.28515625" style="133" customWidth="1"/>
    <col min="302" max="302" width="4.140625" style="133" customWidth="1"/>
    <col min="303" max="303" width="5" style="133" customWidth="1"/>
    <col min="304" max="304" width="4.85546875" style="133" customWidth="1"/>
    <col min="305" max="305" width="4.7109375" style="133" customWidth="1"/>
    <col min="306" max="307" width="5" style="133" customWidth="1"/>
    <col min="308" max="309" width="5.42578125" style="133" customWidth="1"/>
    <col min="310" max="314" width="5" style="133" customWidth="1"/>
    <col min="315" max="315" width="4.85546875" style="133" customWidth="1"/>
    <col min="316" max="316" width="5" style="133" customWidth="1"/>
    <col min="317" max="317" width="4.7109375" style="133" customWidth="1"/>
    <col min="318" max="318" width="4.85546875" style="133" customWidth="1"/>
    <col min="319" max="319" width="5.28515625" style="133" customWidth="1"/>
    <col min="320" max="321" width="4.85546875" style="133" customWidth="1"/>
    <col min="322" max="322" width="5" style="133" customWidth="1"/>
    <col min="323" max="323" width="4.28515625" style="133" customWidth="1"/>
    <col min="324" max="324" width="4.5703125" style="133" customWidth="1"/>
    <col min="325" max="325" width="5" style="133" customWidth="1"/>
    <col min="326" max="326" width="4.7109375" style="133" customWidth="1"/>
    <col min="327" max="327" width="5" style="133" customWidth="1"/>
    <col min="328" max="328" width="4.7109375" style="133" customWidth="1"/>
    <col min="329" max="329" width="5" style="133" customWidth="1"/>
    <col min="330" max="330" width="5.28515625" style="133" customWidth="1"/>
    <col min="331" max="331" width="5.85546875" style="133" customWidth="1"/>
    <col min="332" max="332" width="4.7109375" style="133" customWidth="1"/>
    <col min="333" max="333" width="5.28515625" style="133" customWidth="1"/>
    <col min="334" max="334" width="5.42578125" style="133" customWidth="1"/>
    <col min="335" max="335" width="5" style="133" customWidth="1"/>
    <col min="336" max="336" width="4.85546875" style="133" customWidth="1"/>
    <col min="337" max="337" width="4.28515625" style="133" customWidth="1"/>
    <col min="338" max="512" width="9.140625" style="133"/>
    <col min="513" max="513" width="9" style="133" customWidth="1"/>
    <col min="514" max="515" width="4.5703125" style="133" customWidth="1"/>
    <col min="516" max="516" width="5.28515625" style="133" customWidth="1"/>
    <col min="517" max="517" width="4.42578125" style="133" customWidth="1"/>
    <col min="518" max="518" width="5.28515625" style="133" customWidth="1"/>
    <col min="519" max="519" width="4.28515625" style="133" customWidth="1"/>
    <col min="520" max="520" width="4.7109375" style="133" customWidth="1"/>
    <col min="521" max="521" width="4.28515625" style="133" customWidth="1"/>
    <col min="522" max="522" width="4.42578125" style="133" customWidth="1"/>
    <col min="523" max="523" width="5.7109375" style="133" customWidth="1"/>
    <col min="524" max="524" width="4.42578125" style="133" customWidth="1"/>
    <col min="525" max="525" width="4.7109375" style="133" customWidth="1"/>
    <col min="526" max="526" width="4.42578125" style="133" customWidth="1"/>
    <col min="527" max="527" width="4.5703125" style="133" customWidth="1"/>
    <col min="528" max="528" width="4.42578125" style="133" customWidth="1"/>
    <col min="529" max="529" width="4.7109375" style="133" customWidth="1"/>
    <col min="530" max="530" width="4.5703125" style="133" customWidth="1"/>
    <col min="531" max="532" width="4.140625" style="133" customWidth="1"/>
    <col min="533" max="533" width="4.85546875" style="133" customWidth="1"/>
    <col min="534" max="534" width="5" style="133" customWidth="1"/>
    <col min="535" max="535" width="4.85546875" style="133" customWidth="1"/>
    <col min="536" max="536" width="5" style="133" customWidth="1"/>
    <col min="537" max="537" width="6" style="133" customWidth="1"/>
    <col min="538" max="538" width="5.42578125" style="133" customWidth="1"/>
    <col min="539" max="539" width="5.7109375" style="133" customWidth="1"/>
    <col min="540" max="541" width="5" style="133" customWidth="1"/>
    <col min="542" max="543" width="5.42578125" style="133" customWidth="1"/>
    <col min="544" max="544" width="5.7109375" style="133" customWidth="1"/>
    <col min="545" max="545" width="4.85546875" style="133" customWidth="1"/>
    <col min="546" max="546" width="5" style="133" customWidth="1"/>
    <col min="547" max="547" width="4.85546875" style="133" customWidth="1"/>
    <col min="548" max="548" width="5.42578125" style="133" customWidth="1"/>
    <col min="549" max="549" width="5.5703125" style="133" customWidth="1"/>
    <col min="550" max="550" width="5" style="133" customWidth="1"/>
    <col min="551" max="553" width="4.85546875" style="133" customWidth="1"/>
    <col min="554" max="554" width="4.42578125" style="133" customWidth="1"/>
    <col min="555" max="556" width="4.85546875" style="133" customWidth="1"/>
    <col min="557" max="557" width="4.28515625" style="133" customWidth="1"/>
    <col min="558" max="558" width="4.140625" style="133" customWidth="1"/>
    <col min="559" max="559" width="5" style="133" customWidth="1"/>
    <col min="560" max="560" width="4.85546875" style="133" customWidth="1"/>
    <col min="561" max="561" width="4.7109375" style="133" customWidth="1"/>
    <col min="562" max="563" width="5" style="133" customWidth="1"/>
    <col min="564" max="565" width="5.42578125" style="133" customWidth="1"/>
    <col min="566" max="570" width="5" style="133" customWidth="1"/>
    <col min="571" max="571" width="4.85546875" style="133" customWidth="1"/>
    <col min="572" max="572" width="5" style="133" customWidth="1"/>
    <col min="573" max="573" width="4.7109375" style="133" customWidth="1"/>
    <col min="574" max="574" width="4.85546875" style="133" customWidth="1"/>
    <col min="575" max="575" width="5.28515625" style="133" customWidth="1"/>
    <col min="576" max="577" width="4.85546875" style="133" customWidth="1"/>
    <col min="578" max="578" width="5" style="133" customWidth="1"/>
    <col min="579" max="579" width="4.28515625" style="133" customWidth="1"/>
    <col min="580" max="580" width="4.5703125" style="133" customWidth="1"/>
    <col min="581" max="581" width="5" style="133" customWidth="1"/>
    <col min="582" max="582" width="4.7109375" style="133" customWidth="1"/>
    <col min="583" max="583" width="5" style="133" customWidth="1"/>
    <col min="584" max="584" width="4.7109375" style="133" customWidth="1"/>
    <col min="585" max="585" width="5" style="133" customWidth="1"/>
    <col min="586" max="586" width="5.28515625" style="133" customWidth="1"/>
    <col min="587" max="587" width="5.85546875" style="133" customWidth="1"/>
    <col min="588" max="588" width="4.7109375" style="133" customWidth="1"/>
    <col min="589" max="589" width="5.28515625" style="133" customWidth="1"/>
    <col min="590" max="590" width="5.42578125" style="133" customWidth="1"/>
    <col min="591" max="591" width="5" style="133" customWidth="1"/>
    <col min="592" max="592" width="4.85546875" style="133" customWidth="1"/>
    <col min="593" max="593" width="4.28515625" style="133" customWidth="1"/>
    <col min="594" max="768" width="9.140625" style="133"/>
    <col min="769" max="769" width="9" style="133" customWidth="1"/>
    <col min="770" max="771" width="4.5703125" style="133" customWidth="1"/>
    <col min="772" max="772" width="5.28515625" style="133" customWidth="1"/>
    <col min="773" max="773" width="4.42578125" style="133" customWidth="1"/>
    <col min="774" max="774" width="5.28515625" style="133" customWidth="1"/>
    <col min="775" max="775" width="4.28515625" style="133" customWidth="1"/>
    <col min="776" max="776" width="4.7109375" style="133" customWidth="1"/>
    <col min="777" max="777" width="4.28515625" style="133" customWidth="1"/>
    <col min="778" max="778" width="4.42578125" style="133" customWidth="1"/>
    <col min="779" max="779" width="5.7109375" style="133" customWidth="1"/>
    <col min="780" max="780" width="4.42578125" style="133" customWidth="1"/>
    <col min="781" max="781" width="4.7109375" style="133" customWidth="1"/>
    <col min="782" max="782" width="4.42578125" style="133" customWidth="1"/>
    <col min="783" max="783" width="4.5703125" style="133" customWidth="1"/>
    <col min="784" max="784" width="4.42578125" style="133" customWidth="1"/>
    <col min="785" max="785" width="4.7109375" style="133" customWidth="1"/>
    <col min="786" max="786" width="4.5703125" style="133" customWidth="1"/>
    <col min="787" max="788" width="4.140625" style="133" customWidth="1"/>
    <col min="789" max="789" width="4.85546875" style="133" customWidth="1"/>
    <col min="790" max="790" width="5" style="133" customWidth="1"/>
    <col min="791" max="791" width="4.85546875" style="133" customWidth="1"/>
    <col min="792" max="792" width="5" style="133" customWidth="1"/>
    <col min="793" max="793" width="6" style="133" customWidth="1"/>
    <col min="794" max="794" width="5.42578125" style="133" customWidth="1"/>
    <col min="795" max="795" width="5.7109375" style="133" customWidth="1"/>
    <col min="796" max="797" width="5" style="133" customWidth="1"/>
    <col min="798" max="799" width="5.42578125" style="133" customWidth="1"/>
    <col min="800" max="800" width="5.7109375" style="133" customWidth="1"/>
    <col min="801" max="801" width="4.85546875" style="133" customWidth="1"/>
    <col min="802" max="802" width="5" style="133" customWidth="1"/>
    <col min="803" max="803" width="4.85546875" style="133" customWidth="1"/>
    <col min="804" max="804" width="5.42578125" style="133" customWidth="1"/>
    <col min="805" max="805" width="5.5703125" style="133" customWidth="1"/>
    <col min="806" max="806" width="5" style="133" customWidth="1"/>
    <col min="807" max="809" width="4.85546875" style="133" customWidth="1"/>
    <col min="810" max="810" width="4.42578125" style="133" customWidth="1"/>
    <col min="811" max="812" width="4.85546875" style="133" customWidth="1"/>
    <col min="813" max="813" width="4.28515625" style="133" customWidth="1"/>
    <col min="814" max="814" width="4.140625" style="133" customWidth="1"/>
    <col min="815" max="815" width="5" style="133" customWidth="1"/>
    <col min="816" max="816" width="4.85546875" style="133" customWidth="1"/>
    <col min="817" max="817" width="4.7109375" style="133" customWidth="1"/>
    <col min="818" max="819" width="5" style="133" customWidth="1"/>
    <col min="820" max="821" width="5.42578125" style="133" customWidth="1"/>
    <col min="822" max="826" width="5" style="133" customWidth="1"/>
    <col min="827" max="827" width="4.85546875" style="133" customWidth="1"/>
    <col min="828" max="828" width="5" style="133" customWidth="1"/>
    <col min="829" max="829" width="4.7109375" style="133" customWidth="1"/>
    <col min="830" max="830" width="4.85546875" style="133" customWidth="1"/>
    <col min="831" max="831" width="5.28515625" style="133" customWidth="1"/>
    <col min="832" max="833" width="4.85546875" style="133" customWidth="1"/>
    <col min="834" max="834" width="5" style="133" customWidth="1"/>
    <col min="835" max="835" width="4.28515625" style="133" customWidth="1"/>
    <col min="836" max="836" width="4.5703125" style="133" customWidth="1"/>
    <col min="837" max="837" width="5" style="133" customWidth="1"/>
    <col min="838" max="838" width="4.7109375" style="133" customWidth="1"/>
    <col min="839" max="839" width="5" style="133" customWidth="1"/>
    <col min="840" max="840" width="4.7109375" style="133" customWidth="1"/>
    <col min="841" max="841" width="5" style="133" customWidth="1"/>
    <col min="842" max="842" width="5.28515625" style="133" customWidth="1"/>
    <col min="843" max="843" width="5.85546875" style="133" customWidth="1"/>
    <col min="844" max="844" width="4.7109375" style="133" customWidth="1"/>
    <col min="845" max="845" width="5.28515625" style="133" customWidth="1"/>
    <col min="846" max="846" width="5.42578125" style="133" customWidth="1"/>
    <col min="847" max="847" width="5" style="133" customWidth="1"/>
    <col min="848" max="848" width="4.85546875" style="133" customWidth="1"/>
    <col min="849" max="849" width="4.28515625" style="133" customWidth="1"/>
    <col min="850" max="1024" width="9.140625" style="133"/>
    <col min="1025" max="1025" width="9" style="133" customWidth="1"/>
    <col min="1026" max="1027" width="4.5703125" style="133" customWidth="1"/>
    <col min="1028" max="1028" width="5.28515625" style="133" customWidth="1"/>
    <col min="1029" max="1029" width="4.42578125" style="133" customWidth="1"/>
    <col min="1030" max="1030" width="5.28515625" style="133" customWidth="1"/>
    <col min="1031" max="1031" width="4.28515625" style="133" customWidth="1"/>
    <col min="1032" max="1032" width="4.7109375" style="133" customWidth="1"/>
    <col min="1033" max="1033" width="4.28515625" style="133" customWidth="1"/>
    <col min="1034" max="1034" width="4.42578125" style="133" customWidth="1"/>
    <col min="1035" max="1035" width="5.7109375" style="133" customWidth="1"/>
    <col min="1036" max="1036" width="4.42578125" style="133" customWidth="1"/>
    <col min="1037" max="1037" width="4.7109375" style="133" customWidth="1"/>
    <col min="1038" max="1038" width="4.42578125" style="133" customWidth="1"/>
    <col min="1039" max="1039" width="4.5703125" style="133" customWidth="1"/>
    <col min="1040" max="1040" width="4.42578125" style="133" customWidth="1"/>
    <col min="1041" max="1041" width="4.7109375" style="133" customWidth="1"/>
    <col min="1042" max="1042" width="4.5703125" style="133" customWidth="1"/>
    <col min="1043" max="1044" width="4.140625" style="133" customWidth="1"/>
    <col min="1045" max="1045" width="4.85546875" style="133" customWidth="1"/>
    <col min="1046" max="1046" width="5" style="133" customWidth="1"/>
    <col min="1047" max="1047" width="4.85546875" style="133" customWidth="1"/>
    <col min="1048" max="1048" width="5" style="133" customWidth="1"/>
    <col min="1049" max="1049" width="6" style="133" customWidth="1"/>
    <col min="1050" max="1050" width="5.42578125" style="133" customWidth="1"/>
    <col min="1051" max="1051" width="5.7109375" style="133" customWidth="1"/>
    <col min="1052" max="1053" width="5" style="133" customWidth="1"/>
    <col min="1054" max="1055" width="5.42578125" style="133" customWidth="1"/>
    <col min="1056" max="1056" width="5.7109375" style="133" customWidth="1"/>
    <col min="1057" max="1057" width="4.85546875" style="133" customWidth="1"/>
    <col min="1058" max="1058" width="5" style="133" customWidth="1"/>
    <col min="1059" max="1059" width="4.85546875" style="133" customWidth="1"/>
    <col min="1060" max="1060" width="5.42578125" style="133" customWidth="1"/>
    <col min="1061" max="1061" width="5.5703125" style="133" customWidth="1"/>
    <col min="1062" max="1062" width="5" style="133" customWidth="1"/>
    <col min="1063" max="1065" width="4.85546875" style="133" customWidth="1"/>
    <col min="1066" max="1066" width="4.42578125" style="133" customWidth="1"/>
    <col min="1067" max="1068" width="4.85546875" style="133" customWidth="1"/>
    <col min="1069" max="1069" width="4.28515625" style="133" customWidth="1"/>
    <col min="1070" max="1070" width="4.140625" style="133" customWidth="1"/>
    <col min="1071" max="1071" width="5" style="133" customWidth="1"/>
    <col min="1072" max="1072" width="4.85546875" style="133" customWidth="1"/>
    <col min="1073" max="1073" width="4.7109375" style="133" customWidth="1"/>
    <col min="1074" max="1075" width="5" style="133" customWidth="1"/>
    <col min="1076" max="1077" width="5.42578125" style="133" customWidth="1"/>
    <col min="1078" max="1082" width="5" style="133" customWidth="1"/>
    <col min="1083" max="1083" width="4.85546875" style="133" customWidth="1"/>
    <col min="1084" max="1084" width="5" style="133" customWidth="1"/>
    <col min="1085" max="1085" width="4.7109375" style="133" customWidth="1"/>
    <col min="1086" max="1086" width="4.85546875" style="133" customWidth="1"/>
    <col min="1087" max="1087" width="5.28515625" style="133" customWidth="1"/>
    <col min="1088" max="1089" width="4.85546875" style="133" customWidth="1"/>
    <col min="1090" max="1090" width="5" style="133" customWidth="1"/>
    <col min="1091" max="1091" width="4.28515625" style="133" customWidth="1"/>
    <col min="1092" max="1092" width="4.5703125" style="133" customWidth="1"/>
    <col min="1093" max="1093" width="5" style="133" customWidth="1"/>
    <col min="1094" max="1094" width="4.7109375" style="133" customWidth="1"/>
    <col min="1095" max="1095" width="5" style="133" customWidth="1"/>
    <col min="1096" max="1096" width="4.7109375" style="133" customWidth="1"/>
    <col min="1097" max="1097" width="5" style="133" customWidth="1"/>
    <col min="1098" max="1098" width="5.28515625" style="133" customWidth="1"/>
    <col min="1099" max="1099" width="5.85546875" style="133" customWidth="1"/>
    <col min="1100" max="1100" width="4.7109375" style="133" customWidth="1"/>
    <col min="1101" max="1101" width="5.28515625" style="133" customWidth="1"/>
    <col min="1102" max="1102" width="5.42578125" style="133" customWidth="1"/>
    <col min="1103" max="1103" width="5" style="133" customWidth="1"/>
    <col min="1104" max="1104" width="4.85546875" style="133" customWidth="1"/>
    <col min="1105" max="1105" width="4.28515625" style="133" customWidth="1"/>
    <col min="1106" max="1280" width="9.140625" style="133"/>
    <col min="1281" max="1281" width="9" style="133" customWidth="1"/>
    <col min="1282" max="1283" width="4.5703125" style="133" customWidth="1"/>
    <col min="1284" max="1284" width="5.28515625" style="133" customWidth="1"/>
    <col min="1285" max="1285" width="4.42578125" style="133" customWidth="1"/>
    <col min="1286" max="1286" width="5.28515625" style="133" customWidth="1"/>
    <col min="1287" max="1287" width="4.28515625" style="133" customWidth="1"/>
    <col min="1288" max="1288" width="4.7109375" style="133" customWidth="1"/>
    <col min="1289" max="1289" width="4.28515625" style="133" customWidth="1"/>
    <col min="1290" max="1290" width="4.42578125" style="133" customWidth="1"/>
    <col min="1291" max="1291" width="5.7109375" style="133" customWidth="1"/>
    <col min="1292" max="1292" width="4.42578125" style="133" customWidth="1"/>
    <col min="1293" max="1293" width="4.7109375" style="133" customWidth="1"/>
    <col min="1294" max="1294" width="4.42578125" style="133" customWidth="1"/>
    <col min="1295" max="1295" width="4.5703125" style="133" customWidth="1"/>
    <col min="1296" max="1296" width="4.42578125" style="133" customWidth="1"/>
    <col min="1297" max="1297" width="4.7109375" style="133" customWidth="1"/>
    <col min="1298" max="1298" width="4.5703125" style="133" customWidth="1"/>
    <col min="1299" max="1300" width="4.140625" style="133" customWidth="1"/>
    <col min="1301" max="1301" width="4.85546875" style="133" customWidth="1"/>
    <col min="1302" max="1302" width="5" style="133" customWidth="1"/>
    <col min="1303" max="1303" width="4.85546875" style="133" customWidth="1"/>
    <col min="1304" max="1304" width="5" style="133" customWidth="1"/>
    <col min="1305" max="1305" width="6" style="133" customWidth="1"/>
    <col min="1306" max="1306" width="5.42578125" style="133" customWidth="1"/>
    <col min="1307" max="1307" width="5.7109375" style="133" customWidth="1"/>
    <col min="1308" max="1309" width="5" style="133" customWidth="1"/>
    <col min="1310" max="1311" width="5.42578125" style="133" customWidth="1"/>
    <col min="1312" max="1312" width="5.7109375" style="133" customWidth="1"/>
    <col min="1313" max="1313" width="4.85546875" style="133" customWidth="1"/>
    <col min="1314" max="1314" width="5" style="133" customWidth="1"/>
    <col min="1315" max="1315" width="4.85546875" style="133" customWidth="1"/>
    <col min="1316" max="1316" width="5.42578125" style="133" customWidth="1"/>
    <col min="1317" max="1317" width="5.5703125" style="133" customWidth="1"/>
    <col min="1318" max="1318" width="5" style="133" customWidth="1"/>
    <col min="1319" max="1321" width="4.85546875" style="133" customWidth="1"/>
    <col min="1322" max="1322" width="4.42578125" style="133" customWidth="1"/>
    <col min="1323" max="1324" width="4.85546875" style="133" customWidth="1"/>
    <col min="1325" max="1325" width="4.28515625" style="133" customWidth="1"/>
    <col min="1326" max="1326" width="4.140625" style="133" customWidth="1"/>
    <col min="1327" max="1327" width="5" style="133" customWidth="1"/>
    <col min="1328" max="1328" width="4.85546875" style="133" customWidth="1"/>
    <col min="1329" max="1329" width="4.7109375" style="133" customWidth="1"/>
    <col min="1330" max="1331" width="5" style="133" customWidth="1"/>
    <col min="1332" max="1333" width="5.42578125" style="133" customWidth="1"/>
    <col min="1334" max="1338" width="5" style="133" customWidth="1"/>
    <col min="1339" max="1339" width="4.85546875" style="133" customWidth="1"/>
    <col min="1340" max="1340" width="5" style="133" customWidth="1"/>
    <col min="1341" max="1341" width="4.7109375" style="133" customWidth="1"/>
    <col min="1342" max="1342" width="4.85546875" style="133" customWidth="1"/>
    <col min="1343" max="1343" width="5.28515625" style="133" customWidth="1"/>
    <col min="1344" max="1345" width="4.85546875" style="133" customWidth="1"/>
    <col min="1346" max="1346" width="5" style="133" customWidth="1"/>
    <col min="1347" max="1347" width="4.28515625" style="133" customWidth="1"/>
    <col min="1348" max="1348" width="4.5703125" style="133" customWidth="1"/>
    <col min="1349" max="1349" width="5" style="133" customWidth="1"/>
    <col min="1350" max="1350" width="4.7109375" style="133" customWidth="1"/>
    <col min="1351" max="1351" width="5" style="133" customWidth="1"/>
    <col min="1352" max="1352" width="4.7109375" style="133" customWidth="1"/>
    <col min="1353" max="1353" width="5" style="133" customWidth="1"/>
    <col min="1354" max="1354" width="5.28515625" style="133" customWidth="1"/>
    <col min="1355" max="1355" width="5.85546875" style="133" customWidth="1"/>
    <col min="1356" max="1356" width="4.7109375" style="133" customWidth="1"/>
    <col min="1357" max="1357" width="5.28515625" style="133" customWidth="1"/>
    <col min="1358" max="1358" width="5.42578125" style="133" customWidth="1"/>
    <col min="1359" max="1359" width="5" style="133" customWidth="1"/>
    <col min="1360" max="1360" width="4.85546875" style="133" customWidth="1"/>
    <col min="1361" max="1361" width="4.28515625" style="133" customWidth="1"/>
    <col min="1362" max="1536" width="9.140625" style="133"/>
    <col min="1537" max="1537" width="9" style="133" customWidth="1"/>
    <col min="1538" max="1539" width="4.5703125" style="133" customWidth="1"/>
    <col min="1540" max="1540" width="5.28515625" style="133" customWidth="1"/>
    <col min="1541" max="1541" width="4.42578125" style="133" customWidth="1"/>
    <col min="1542" max="1542" width="5.28515625" style="133" customWidth="1"/>
    <col min="1543" max="1543" width="4.28515625" style="133" customWidth="1"/>
    <col min="1544" max="1544" width="4.7109375" style="133" customWidth="1"/>
    <col min="1545" max="1545" width="4.28515625" style="133" customWidth="1"/>
    <col min="1546" max="1546" width="4.42578125" style="133" customWidth="1"/>
    <col min="1547" max="1547" width="5.7109375" style="133" customWidth="1"/>
    <col min="1548" max="1548" width="4.42578125" style="133" customWidth="1"/>
    <col min="1549" max="1549" width="4.7109375" style="133" customWidth="1"/>
    <col min="1550" max="1550" width="4.42578125" style="133" customWidth="1"/>
    <col min="1551" max="1551" width="4.5703125" style="133" customWidth="1"/>
    <col min="1552" max="1552" width="4.42578125" style="133" customWidth="1"/>
    <col min="1553" max="1553" width="4.7109375" style="133" customWidth="1"/>
    <col min="1554" max="1554" width="4.5703125" style="133" customWidth="1"/>
    <col min="1555" max="1556" width="4.140625" style="133" customWidth="1"/>
    <col min="1557" max="1557" width="4.85546875" style="133" customWidth="1"/>
    <col min="1558" max="1558" width="5" style="133" customWidth="1"/>
    <col min="1559" max="1559" width="4.85546875" style="133" customWidth="1"/>
    <col min="1560" max="1560" width="5" style="133" customWidth="1"/>
    <col min="1561" max="1561" width="6" style="133" customWidth="1"/>
    <col min="1562" max="1562" width="5.42578125" style="133" customWidth="1"/>
    <col min="1563" max="1563" width="5.7109375" style="133" customWidth="1"/>
    <col min="1564" max="1565" width="5" style="133" customWidth="1"/>
    <col min="1566" max="1567" width="5.42578125" style="133" customWidth="1"/>
    <col min="1568" max="1568" width="5.7109375" style="133" customWidth="1"/>
    <col min="1569" max="1569" width="4.85546875" style="133" customWidth="1"/>
    <col min="1570" max="1570" width="5" style="133" customWidth="1"/>
    <col min="1571" max="1571" width="4.85546875" style="133" customWidth="1"/>
    <col min="1572" max="1572" width="5.42578125" style="133" customWidth="1"/>
    <col min="1573" max="1573" width="5.5703125" style="133" customWidth="1"/>
    <col min="1574" max="1574" width="5" style="133" customWidth="1"/>
    <col min="1575" max="1577" width="4.85546875" style="133" customWidth="1"/>
    <col min="1578" max="1578" width="4.42578125" style="133" customWidth="1"/>
    <col min="1579" max="1580" width="4.85546875" style="133" customWidth="1"/>
    <col min="1581" max="1581" width="4.28515625" style="133" customWidth="1"/>
    <col min="1582" max="1582" width="4.140625" style="133" customWidth="1"/>
    <col min="1583" max="1583" width="5" style="133" customWidth="1"/>
    <col min="1584" max="1584" width="4.85546875" style="133" customWidth="1"/>
    <col min="1585" max="1585" width="4.7109375" style="133" customWidth="1"/>
    <col min="1586" max="1587" width="5" style="133" customWidth="1"/>
    <col min="1588" max="1589" width="5.42578125" style="133" customWidth="1"/>
    <col min="1590" max="1594" width="5" style="133" customWidth="1"/>
    <col min="1595" max="1595" width="4.85546875" style="133" customWidth="1"/>
    <col min="1596" max="1596" width="5" style="133" customWidth="1"/>
    <col min="1597" max="1597" width="4.7109375" style="133" customWidth="1"/>
    <col min="1598" max="1598" width="4.85546875" style="133" customWidth="1"/>
    <col min="1599" max="1599" width="5.28515625" style="133" customWidth="1"/>
    <col min="1600" max="1601" width="4.85546875" style="133" customWidth="1"/>
    <col min="1602" max="1602" width="5" style="133" customWidth="1"/>
    <col min="1603" max="1603" width="4.28515625" style="133" customWidth="1"/>
    <col min="1604" max="1604" width="4.5703125" style="133" customWidth="1"/>
    <col min="1605" max="1605" width="5" style="133" customWidth="1"/>
    <col min="1606" max="1606" width="4.7109375" style="133" customWidth="1"/>
    <col min="1607" max="1607" width="5" style="133" customWidth="1"/>
    <col min="1608" max="1608" width="4.7109375" style="133" customWidth="1"/>
    <col min="1609" max="1609" width="5" style="133" customWidth="1"/>
    <col min="1610" max="1610" width="5.28515625" style="133" customWidth="1"/>
    <col min="1611" max="1611" width="5.85546875" style="133" customWidth="1"/>
    <col min="1612" max="1612" width="4.7109375" style="133" customWidth="1"/>
    <col min="1613" max="1613" width="5.28515625" style="133" customWidth="1"/>
    <col min="1614" max="1614" width="5.42578125" style="133" customWidth="1"/>
    <col min="1615" max="1615" width="5" style="133" customWidth="1"/>
    <col min="1616" max="1616" width="4.85546875" style="133" customWidth="1"/>
    <col min="1617" max="1617" width="4.28515625" style="133" customWidth="1"/>
    <col min="1618" max="1792" width="9.140625" style="133"/>
    <col min="1793" max="1793" width="9" style="133" customWidth="1"/>
    <col min="1794" max="1795" width="4.5703125" style="133" customWidth="1"/>
    <col min="1796" max="1796" width="5.28515625" style="133" customWidth="1"/>
    <col min="1797" max="1797" width="4.42578125" style="133" customWidth="1"/>
    <col min="1798" max="1798" width="5.28515625" style="133" customWidth="1"/>
    <col min="1799" max="1799" width="4.28515625" style="133" customWidth="1"/>
    <col min="1800" max="1800" width="4.7109375" style="133" customWidth="1"/>
    <col min="1801" max="1801" width="4.28515625" style="133" customWidth="1"/>
    <col min="1802" max="1802" width="4.42578125" style="133" customWidth="1"/>
    <col min="1803" max="1803" width="5.7109375" style="133" customWidth="1"/>
    <col min="1804" max="1804" width="4.42578125" style="133" customWidth="1"/>
    <col min="1805" max="1805" width="4.7109375" style="133" customWidth="1"/>
    <col min="1806" max="1806" width="4.42578125" style="133" customWidth="1"/>
    <col min="1807" max="1807" width="4.5703125" style="133" customWidth="1"/>
    <col min="1808" max="1808" width="4.42578125" style="133" customWidth="1"/>
    <col min="1809" max="1809" width="4.7109375" style="133" customWidth="1"/>
    <col min="1810" max="1810" width="4.5703125" style="133" customWidth="1"/>
    <col min="1811" max="1812" width="4.140625" style="133" customWidth="1"/>
    <col min="1813" max="1813" width="4.85546875" style="133" customWidth="1"/>
    <col min="1814" max="1814" width="5" style="133" customWidth="1"/>
    <col min="1815" max="1815" width="4.85546875" style="133" customWidth="1"/>
    <col min="1816" max="1816" width="5" style="133" customWidth="1"/>
    <col min="1817" max="1817" width="6" style="133" customWidth="1"/>
    <col min="1818" max="1818" width="5.42578125" style="133" customWidth="1"/>
    <col min="1819" max="1819" width="5.7109375" style="133" customWidth="1"/>
    <col min="1820" max="1821" width="5" style="133" customWidth="1"/>
    <col min="1822" max="1823" width="5.42578125" style="133" customWidth="1"/>
    <col min="1824" max="1824" width="5.7109375" style="133" customWidth="1"/>
    <col min="1825" max="1825" width="4.85546875" style="133" customWidth="1"/>
    <col min="1826" max="1826" width="5" style="133" customWidth="1"/>
    <col min="1827" max="1827" width="4.85546875" style="133" customWidth="1"/>
    <col min="1828" max="1828" width="5.42578125" style="133" customWidth="1"/>
    <col min="1829" max="1829" width="5.5703125" style="133" customWidth="1"/>
    <col min="1830" max="1830" width="5" style="133" customWidth="1"/>
    <col min="1831" max="1833" width="4.85546875" style="133" customWidth="1"/>
    <col min="1834" max="1834" width="4.42578125" style="133" customWidth="1"/>
    <col min="1835" max="1836" width="4.85546875" style="133" customWidth="1"/>
    <col min="1837" max="1837" width="4.28515625" style="133" customWidth="1"/>
    <col min="1838" max="1838" width="4.140625" style="133" customWidth="1"/>
    <col min="1839" max="1839" width="5" style="133" customWidth="1"/>
    <col min="1840" max="1840" width="4.85546875" style="133" customWidth="1"/>
    <col min="1841" max="1841" width="4.7109375" style="133" customWidth="1"/>
    <col min="1842" max="1843" width="5" style="133" customWidth="1"/>
    <col min="1844" max="1845" width="5.42578125" style="133" customWidth="1"/>
    <col min="1846" max="1850" width="5" style="133" customWidth="1"/>
    <col min="1851" max="1851" width="4.85546875" style="133" customWidth="1"/>
    <col min="1852" max="1852" width="5" style="133" customWidth="1"/>
    <col min="1853" max="1853" width="4.7109375" style="133" customWidth="1"/>
    <col min="1854" max="1854" width="4.85546875" style="133" customWidth="1"/>
    <col min="1855" max="1855" width="5.28515625" style="133" customWidth="1"/>
    <col min="1856" max="1857" width="4.85546875" style="133" customWidth="1"/>
    <col min="1858" max="1858" width="5" style="133" customWidth="1"/>
    <col min="1859" max="1859" width="4.28515625" style="133" customWidth="1"/>
    <col min="1860" max="1860" width="4.5703125" style="133" customWidth="1"/>
    <col min="1861" max="1861" width="5" style="133" customWidth="1"/>
    <col min="1862" max="1862" width="4.7109375" style="133" customWidth="1"/>
    <col min="1863" max="1863" width="5" style="133" customWidth="1"/>
    <col min="1864" max="1864" width="4.7109375" style="133" customWidth="1"/>
    <col min="1865" max="1865" width="5" style="133" customWidth="1"/>
    <col min="1866" max="1866" width="5.28515625" style="133" customWidth="1"/>
    <col min="1867" max="1867" width="5.85546875" style="133" customWidth="1"/>
    <col min="1868" max="1868" width="4.7109375" style="133" customWidth="1"/>
    <col min="1869" max="1869" width="5.28515625" style="133" customWidth="1"/>
    <col min="1870" max="1870" width="5.42578125" style="133" customWidth="1"/>
    <col min="1871" max="1871" width="5" style="133" customWidth="1"/>
    <col min="1872" max="1872" width="4.85546875" style="133" customWidth="1"/>
    <col min="1873" max="1873" width="4.28515625" style="133" customWidth="1"/>
    <col min="1874" max="2048" width="9.140625" style="133"/>
    <col min="2049" max="2049" width="9" style="133" customWidth="1"/>
    <col min="2050" max="2051" width="4.5703125" style="133" customWidth="1"/>
    <col min="2052" max="2052" width="5.28515625" style="133" customWidth="1"/>
    <col min="2053" max="2053" width="4.42578125" style="133" customWidth="1"/>
    <col min="2054" max="2054" width="5.28515625" style="133" customWidth="1"/>
    <col min="2055" max="2055" width="4.28515625" style="133" customWidth="1"/>
    <col min="2056" max="2056" width="4.7109375" style="133" customWidth="1"/>
    <col min="2057" max="2057" width="4.28515625" style="133" customWidth="1"/>
    <col min="2058" max="2058" width="4.42578125" style="133" customWidth="1"/>
    <col min="2059" max="2059" width="5.7109375" style="133" customWidth="1"/>
    <col min="2060" max="2060" width="4.42578125" style="133" customWidth="1"/>
    <col min="2061" max="2061" width="4.7109375" style="133" customWidth="1"/>
    <col min="2062" max="2062" width="4.42578125" style="133" customWidth="1"/>
    <col min="2063" max="2063" width="4.5703125" style="133" customWidth="1"/>
    <col min="2064" max="2064" width="4.42578125" style="133" customWidth="1"/>
    <col min="2065" max="2065" width="4.7109375" style="133" customWidth="1"/>
    <col min="2066" max="2066" width="4.5703125" style="133" customWidth="1"/>
    <col min="2067" max="2068" width="4.140625" style="133" customWidth="1"/>
    <col min="2069" max="2069" width="4.85546875" style="133" customWidth="1"/>
    <col min="2070" max="2070" width="5" style="133" customWidth="1"/>
    <col min="2071" max="2071" width="4.85546875" style="133" customWidth="1"/>
    <col min="2072" max="2072" width="5" style="133" customWidth="1"/>
    <col min="2073" max="2073" width="6" style="133" customWidth="1"/>
    <col min="2074" max="2074" width="5.42578125" style="133" customWidth="1"/>
    <col min="2075" max="2075" width="5.7109375" style="133" customWidth="1"/>
    <col min="2076" max="2077" width="5" style="133" customWidth="1"/>
    <col min="2078" max="2079" width="5.42578125" style="133" customWidth="1"/>
    <col min="2080" max="2080" width="5.7109375" style="133" customWidth="1"/>
    <col min="2081" max="2081" width="4.85546875" style="133" customWidth="1"/>
    <col min="2082" max="2082" width="5" style="133" customWidth="1"/>
    <col min="2083" max="2083" width="4.85546875" style="133" customWidth="1"/>
    <col min="2084" max="2084" width="5.42578125" style="133" customWidth="1"/>
    <col min="2085" max="2085" width="5.5703125" style="133" customWidth="1"/>
    <col min="2086" max="2086" width="5" style="133" customWidth="1"/>
    <col min="2087" max="2089" width="4.85546875" style="133" customWidth="1"/>
    <col min="2090" max="2090" width="4.42578125" style="133" customWidth="1"/>
    <col min="2091" max="2092" width="4.85546875" style="133" customWidth="1"/>
    <col min="2093" max="2093" width="4.28515625" style="133" customWidth="1"/>
    <col min="2094" max="2094" width="4.140625" style="133" customWidth="1"/>
    <col min="2095" max="2095" width="5" style="133" customWidth="1"/>
    <col min="2096" max="2096" width="4.85546875" style="133" customWidth="1"/>
    <col min="2097" max="2097" width="4.7109375" style="133" customWidth="1"/>
    <col min="2098" max="2099" width="5" style="133" customWidth="1"/>
    <col min="2100" max="2101" width="5.42578125" style="133" customWidth="1"/>
    <col min="2102" max="2106" width="5" style="133" customWidth="1"/>
    <col min="2107" max="2107" width="4.85546875" style="133" customWidth="1"/>
    <col min="2108" max="2108" width="5" style="133" customWidth="1"/>
    <col min="2109" max="2109" width="4.7109375" style="133" customWidth="1"/>
    <col min="2110" max="2110" width="4.85546875" style="133" customWidth="1"/>
    <col min="2111" max="2111" width="5.28515625" style="133" customWidth="1"/>
    <col min="2112" max="2113" width="4.85546875" style="133" customWidth="1"/>
    <col min="2114" max="2114" width="5" style="133" customWidth="1"/>
    <col min="2115" max="2115" width="4.28515625" style="133" customWidth="1"/>
    <col min="2116" max="2116" width="4.5703125" style="133" customWidth="1"/>
    <col min="2117" max="2117" width="5" style="133" customWidth="1"/>
    <col min="2118" max="2118" width="4.7109375" style="133" customWidth="1"/>
    <col min="2119" max="2119" width="5" style="133" customWidth="1"/>
    <col min="2120" max="2120" width="4.7109375" style="133" customWidth="1"/>
    <col min="2121" max="2121" width="5" style="133" customWidth="1"/>
    <col min="2122" max="2122" width="5.28515625" style="133" customWidth="1"/>
    <col min="2123" max="2123" width="5.85546875" style="133" customWidth="1"/>
    <col min="2124" max="2124" width="4.7109375" style="133" customWidth="1"/>
    <col min="2125" max="2125" width="5.28515625" style="133" customWidth="1"/>
    <col min="2126" max="2126" width="5.42578125" style="133" customWidth="1"/>
    <col min="2127" max="2127" width="5" style="133" customWidth="1"/>
    <col min="2128" max="2128" width="4.85546875" style="133" customWidth="1"/>
    <col min="2129" max="2129" width="4.28515625" style="133" customWidth="1"/>
    <col min="2130" max="2304" width="9.140625" style="133"/>
    <col min="2305" max="2305" width="9" style="133" customWidth="1"/>
    <col min="2306" max="2307" width="4.5703125" style="133" customWidth="1"/>
    <col min="2308" max="2308" width="5.28515625" style="133" customWidth="1"/>
    <col min="2309" max="2309" width="4.42578125" style="133" customWidth="1"/>
    <col min="2310" max="2310" width="5.28515625" style="133" customWidth="1"/>
    <col min="2311" max="2311" width="4.28515625" style="133" customWidth="1"/>
    <col min="2312" max="2312" width="4.7109375" style="133" customWidth="1"/>
    <col min="2313" max="2313" width="4.28515625" style="133" customWidth="1"/>
    <col min="2314" max="2314" width="4.42578125" style="133" customWidth="1"/>
    <col min="2315" max="2315" width="5.7109375" style="133" customWidth="1"/>
    <col min="2316" max="2316" width="4.42578125" style="133" customWidth="1"/>
    <col min="2317" max="2317" width="4.7109375" style="133" customWidth="1"/>
    <col min="2318" max="2318" width="4.42578125" style="133" customWidth="1"/>
    <col min="2319" max="2319" width="4.5703125" style="133" customWidth="1"/>
    <col min="2320" max="2320" width="4.42578125" style="133" customWidth="1"/>
    <col min="2321" max="2321" width="4.7109375" style="133" customWidth="1"/>
    <col min="2322" max="2322" width="4.5703125" style="133" customWidth="1"/>
    <col min="2323" max="2324" width="4.140625" style="133" customWidth="1"/>
    <col min="2325" max="2325" width="4.85546875" style="133" customWidth="1"/>
    <col min="2326" max="2326" width="5" style="133" customWidth="1"/>
    <col min="2327" max="2327" width="4.85546875" style="133" customWidth="1"/>
    <col min="2328" max="2328" width="5" style="133" customWidth="1"/>
    <col min="2329" max="2329" width="6" style="133" customWidth="1"/>
    <col min="2330" max="2330" width="5.42578125" style="133" customWidth="1"/>
    <col min="2331" max="2331" width="5.7109375" style="133" customWidth="1"/>
    <col min="2332" max="2333" width="5" style="133" customWidth="1"/>
    <col min="2334" max="2335" width="5.42578125" style="133" customWidth="1"/>
    <col min="2336" max="2336" width="5.7109375" style="133" customWidth="1"/>
    <col min="2337" max="2337" width="4.85546875" style="133" customWidth="1"/>
    <col min="2338" max="2338" width="5" style="133" customWidth="1"/>
    <col min="2339" max="2339" width="4.85546875" style="133" customWidth="1"/>
    <col min="2340" max="2340" width="5.42578125" style="133" customWidth="1"/>
    <col min="2341" max="2341" width="5.5703125" style="133" customWidth="1"/>
    <col min="2342" max="2342" width="5" style="133" customWidth="1"/>
    <col min="2343" max="2345" width="4.85546875" style="133" customWidth="1"/>
    <col min="2346" max="2346" width="4.42578125" style="133" customWidth="1"/>
    <col min="2347" max="2348" width="4.85546875" style="133" customWidth="1"/>
    <col min="2349" max="2349" width="4.28515625" style="133" customWidth="1"/>
    <col min="2350" max="2350" width="4.140625" style="133" customWidth="1"/>
    <col min="2351" max="2351" width="5" style="133" customWidth="1"/>
    <col min="2352" max="2352" width="4.85546875" style="133" customWidth="1"/>
    <col min="2353" max="2353" width="4.7109375" style="133" customWidth="1"/>
    <col min="2354" max="2355" width="5" style="133" customWidth="1"/>
    <col min="2356" max="2357" width="5.42578125" style="133" customWidth="1"/>
    <col min="2358" max="2362" width="5" style="133" customWidth="1"/>
    <col min="2363" max="2363" width="4.85546875" style="133" customWidth="1"/>
    <col min="2364" max="2364" width="5" style="133" customWidth="1"/>
    <col min="2365" max="2365" width="4.7109375" style="133" customWidth="1"/>
    <col min="2366" max="2366" width="4.85546875" style="133" customWidth="1"/>
    <col min="2367" max="2367" width="5.28515625" style="133" customWidth="1"/>
    <col min="2368" max="2369" width="4.85546875" style="133" customWidth="1"/>
    <col min="2370" max="2370" width="5" style="133" customWidth="1"/>
    <col min="2371" max="2371" width="4.28515625" style="133" customWidth="1"/>
    <col min="2372" max="2372" width="4.5703125" style="133" customWidth="1"/>
    <col min="2373" max="2373" width="5" style="133" customWidth="1"/>
    <col min="2374" max="2374" width="4.7109375" style="133" customWidth="1"/>
    <col min="2375" max="2375" width="5" style="133" customWidth="1"/>
    <col min="2376" max="2376" width="4.7109375" style="133" customWidth="1"/>
    <col min="2377" max="2377" width="5" style="133" customWidth="1"/>
    <col min="2378" max="2378" width="5.28515625" style="133" customWidth="1"/>
    <col min="2379" max="2379" width="5.85546875" style="133" customWidth="1"/>
    <col min="2380" max="2380" width="4.7109375" style="133" customWidth="1"/>
    <col min="2381" max="2381" width="5.28515625" style="133" customWidth="1"/>
    <col min="2382" max="2382" width="5.42578125" style="133" customWidth="1"/>
    <col min="2383" max="2383" width="5" style="133" customWidth="1"/>
    <col min="2384" max="2384" width="4.85546875" style="133" customWidth="1"/>
    <col min="2385" max="2385" width="4.28515625" style="133" customWidth="1"/>
    <col min="2386" max="2560" width="9.140625" style="133"/>
    <col min="2561" max="2561" width="9" style="133" customWidth="1"/>
    <col min="2562" max="2563" width="4.5703125" style="133" customWidth="1"/>
    <col min="2564" max="2564" width="5.28515625" style="133" customWidth="1"/>
    <col min="2565" max="2565" width="4.42578125" style="133" customWidth="1"/>
    <col min="2566" max="2566" width="5.28515625" style="133" customWidth="1"/>
    <col min="2567" max="2567" width="4.28515625" style="133" customWidth="1"/>
    <col min="2568" max="2568" width="4.7109375" style="133" customWidth="1"/>
    <col min="2569" max="2569" width="4.28515625" style="133" customWidth="1"/>
    <col min="2570" max="2570" width="4.42578125" style="133" customWidth="1"/>
    <col min="2571" max="2571" width="5.7109375" style="133" customWidth="1"/>
    <col min="2572" max="2572" width="4.42578125" style="133" customWidth="1"/>
    <col min="2573" max="2573" width="4.7109375" style="133" customWidth="1"/>
    <col min="2574" max="2574" width="4.42578125" style="133" customWidth="1"/>
    <col min="2575" max="2575" width="4.5703125" style="133" customWidth="1"/>
    <col min="2576" max="2576" width="4.42578125" style="133" customWidth="1"/>
    <col min="2577" max="2577" width="4.7109375" style="133" customWidth="1"/>
    <col min="2578" max="2578" width="4.5703125" style="133" customWidth="1"/>
    <col min="2579" max="2580" width="4.140625" style="133" customWidth="1"/>
    <col min="2581" max="2581" width="4.85546875" style="133" customWidth="1"/>
    <col min="2582" max="2582" width="5" style="133" customWidth="1"/>
    <col min="2583" max="2583" width="4.85546875" style="133" customWidth="1"/>
    <col min="2584" max="2584" width="5" style="133" customWidth="1"/>
    <col min="2585" max="2585" width="6" style="133" customWidth="1"/>
    <col min="2586" max="2586" width="5.42578125" style="133" customWidth="1"/>
    <col min="2587" max="2587" width="5.7109375" style="133" customWidth="1"/>
    <col min="2588" max="2589" width="5" style="133" customWidth="1"/>
    <col min="2590" max="2591" width="5.42578125" style="133" customWidth="1"/>
    <col min="2592" max="2592" width="5.7109375" style="133" customWidth="1"/>
    <col min="2593" max="2593" width="4.85546875" style="133" customWidth="1"/>
    <col min="2594" max="2594" width="5" style="133" customWidth="1"/>
    <col min="2595" max="2595" width="4.85546875" style="133" customWidth="1"/>
    <col min="2596" max="2596" width="5.42578125" style="133" customWidth="1"/>
    <col min="2597" max="2597" width="5.5703125" style="133" customWidth="1"/>
    <col min="2598" max="2598" width="5" style="133" customWidth="1"/>
    <col min="2599" max="2601" width="4.85546875" style="133" customWidth="1"/>
    <col min="2602" max="2602" width="4.42578125" style="133" customWidth="1"/>
    <col min="2603" max="2604" width="4.85546875" style="133" customWidth="1"/>
    <col min="2605" max="2605" width="4.28515625" style="133" customWidth="1"/>
    <col min="2606" max="2606" width="4.140625" style="133" customWidth="1"/>
    <col min="2607" max="2607" width="5" style="133" customWidth="1"/>
    <col min="2608" max="2608" width="4.85546875" style="133" customWidth="1"/>
    <col min="2609" max="2609" width="4.7109375" style="133" customWidth="1"/>
    <col min="2610" max="2611" width="5" style="133" customWidth="1"/>
    <col min="2612" max="2613" width="5.42578125" style="133" customWidth="1"/>
    <col min="2614" max="2618" width="5" style="133" customWidth="1"/>
    <col min="2619" max="2619" width="4.85546875" style="133" customWidth="1"/>
    <col min="2620" max="2620" width="5" style="133" customWidth="1"/>
    <col min="2621" max="2621" width="4.7109375" style="133" customWidth="1"/>
    <col min="2622" max="2622" width="4.85546875" style="133" customWidth="1"/>
    <col min="2623" max="2623" width="5.28515625" style="133" customWidth="1"/>
    <col min="2624" max="2625" width="4.85546875" style="133" customWidth="1"/>
    <col min="2626" max="2626" width="5" style="133" customWidth="1"/>
    <col min="2627" max="2627" width="4.28515625" style="133" customWidth="1"/>
    <col min="2628" max="2628" width="4.5703125" style="133" customWidth="1"/>
    <col min="2629" max="2629" width="5" style="133" customWidth="1"/>
    <col min="2630" max="2630" width="4.7109375" style="133" customWidth="1"/>
    <col min="2631" max="2631" width="5" style="133" customWidth="1"/>
    <col min="2632" max="2632" width="4.7109375" style="133" customWidth="1"/>
    <col min="2633" max="2633" width="5" style="133" customWidth="1"/>
    <col min="2634" max="2634" width="5.28515625" style="133" customWidth="1"/>
    <col min="2635" max="2635" width="5.85546875" style="133" customWidth="1"/>
    <col min="2636" max="2636" width="4.7109375" style="133" customWidth="1"/>
    <col min="2637" max="2637" width="5.28515625" style="133" customWidth="1"/>
    <col min="2638" max="2638" width="5.42578125" style="133" customWidth="1"/>
    <col min="2639" max="2639" width="5" style="133" customWidth="1"/>
    <col min="2640" max="2640" width="4.85546875" style="133" customWidth="1"/>
    <col min="2641" max="2641" width="4.28515625" style="133" customWidth="1"/>
    <col min="2642" max="2816" width="9.140625" style="133"/>
    <col min="2817" max="2817" width="9" style="133" customWidth="1"/>
    <col min="2818" max="2819" width="4.5703125" style="133" customWidth="1"/>
    <col min="2820" max="2820" width="5.28515625" style="133" customWidth="1"/>
    <col min="2821" max="2821" width="4.42578125" style="133" customWidth="1"/>
    <col min="2822" max="2822" width="5.28515625" style="133" customWidth="1"/>
    <col min="2823" max="2823" width="4.28515625" style="133" customWidth="1"/>
    <col min="2824" max="2824" width="4.7109375" style="133" customWidth="1"/>
    <col min="2825" max="2825" width="4.28515625" style="133" customWidth="1"/>
    <col min="2826" max="2826" width="4.42578125" style="133" customWidth="1"/>
    <col min="2827" max="2827" width="5.7109375" style="133" customWidth="1"/>
    <col min="2828" max="2828" width="4.42578125" style="133" customWidth="1"/>
    <col min="2829" max="2829" width="4.7109375" style="133" customWidth="1"/>
    <col min="2830" max="2830" width="4.42578125" style="133" customWidth="1"/>
    <col min="2831" max="2831" width="4.5703125" style="133" customWidth="1"/>
    <col min="2832" max="2832" width="4.42578125" style="133" customWidth="1"/>
    <col min="2833" max="2833" width="4.7109375" style="133" customWidth="1"/>
    <col min="2834" max="2834" width="4.5703125" style="133" customWidth="1"/>
    <col min="2835" max="2836" width="4.140625" style="133" customWidth="1"/>
    <col min="2837" max="2837" width="4.85546875" style="133" customWidth="1"/>
    <col min="2838" max="2838" width="5" style="133" customWidth="1"/>
    <col min="2839" max="2839" width="4.85546875" style="133" customWidth="1"/>
    <col min="2840" max="2840" width="5" style="133" customWidth="1"/>
    <col min="2841" max="2841" width="6" style="133" customWidth="1"/>
    <col min="2842" max="2842" width="5.42578125" style="133" customWidth="1"/>
    <col min="2843" max="2843" width="5.7109375" style="133" customWidth="1"/>
    <col min="2844" max="2845" width="5" style="133" customWidth="1"/>
    <col min="2846" max="2847" width="5.42578125" style="133" customWidth="1"/>
    <col min="2848" max="2848" width="5.7109375" style="133" customWidth="1"/>
    <col min="2849" max="2849" width="4.85546875" style="133" customWidth="1"/>
    <col min="2850" max="2850" width="5" style="133" customWidth="1"/>
    <col min="2851" max="2851" width="4.85546875" style="133" customWidth="1"/>
    <col min="2852" max="2852" width="5.42578125" style="133" customWidth="1"/>
    <col min="2853" max="2853" width="5.5703125" style="133" customWidth="1"/>
    <col min="2854" max="2854" width="5" style="133" customWidth="1"/>
    <col min="2855" max="2857" width="4.85546875" style="133" customWidth="1"/>
    <col min="2858" max="2858" width="4.42578125" style="133" customWidth="1"/>
    <col min="2859" max="2860" width="4.85546875" style="133" customWidth="1"/>
    <col min="2861" max="2861" width="4.28515625" style="133" customWidth="1"/>
    <col min="2862" max="2862" width="4.140625" style="133" customWidth="1"/>
    <col min="2863" max="2863" width="5" style="133" customWidth="1"/>
    <col min="2864" max="2864" width="4.85546875" style="133" customWidth="1"/>
    <col min="2865" max="2865" width="4.7109375" style="133" customWidth="1"/>
    <col min="2866" max="2867" width="5" style="133" customWidth="1"/>
    <col min="2868" max="2869" width="5.42578125" style="133" customWidth="1"/>
    <col min="2870" max="2874" width="5" style="133" customWidth="1"/>
    <col min="2875" max="2875" width="4.85546875" style="133" customWidth="1"/>
    <col min="2876" max="2876" width="5" style="133" customWidth="1"/>
    <col min="2877" max="2877" width="4.7109375" style="133" customWidth="1"/>
    <col min="2878" max="2878" width="4.85546875" style="133" customWidth="1"/>
    <col min="2879" max="2879" width="5.28515625" style="133" customWidth="1"/>
    <col min="2880" max="2881" width="4.85546875" style="133" customWidth="1"/>
    <col min="2882" max="2882" width="5" style="133" customWidth="1"/>
    <col min="2883" max="2883" width="4.28515625" style="133" customWidth="1"/>
    <col min="2884" max="2884" width="4.5703125" style="133" customWidth="1"/>
    <col min="2885" max="2885" width="5" style="133" customWidth="1"/>
    <col min="2886" max="2886" width="4.7109375" style="133" customWidth="1"/>
    <col min="2887" max="2887" width="5" style="133" customWidth="1"/>
    <col min="2888" max="2888" width="4.7109375" style="133" customWidth="1"/>
    <col min="2889" max="2889" width="5" style="133" customWidth="1"/>
    <col min="2890" max="2890" width="5.28515625" style="133" customWidth="1"/>
    <col min="2891" max="2891" width="5.85546875" style="133" customWidth="1"/>
    <col min="2892" max="2892" width="4.7109375" style="133" customWidth="1"/>
    <col min="2893" max="2893" width="5.28515625" style="133" customWidth="1"/>
    <col min="2894" max="2894" width="5.42578125" style="133" customWidth="1"/>
    <col min="2895" max="2895" width="5" style="133" customWidth="1"/>
    <col min="2896" max="2896" width="4.85546875" style="133" customWidth="1"/>
    <col min="2897" max="2897" width="4.28515625" style="133" customWidth="1"/>
    <col min="2898" max="3072" width="9.140625" style="133"/>
    <col min="3073" max="3073" width="9" style="133" customWidth="1"/>
    <col min="3074" max="3075" width="4.5703125" style="133" customWidth="1"/>
    <col min="3076" max="3076" width="5.28515625" style="133" customWidth="1"/>
    <col min="3077" max="3077" width="4.42578125" style="133" customWidth="1"/>
    <col min="3078" max="3078" width="5.28515625" style="133" customWidth="1"/>
    <col min="3079" max="3079" width="4.28515625" style="133" customWidth="1"/>
    <col min="3080" max="3080" width="4.7109375" style="133" customWidth="1"/>
    <col min="3081" max="3081" width="4.28515625" style="133" customWidth="1"/>
    <col min="3082" max="3082" width="4.42578125" style="133" customWidth="1"/>
    <col min="3083" max="3083" width="5.7109375" style="133" customWidth="1"/>
    <col min="3084" max="3084" width="4.42578125" style="133" customWidth="1"/>
    <col min="3085" max="3085" width="4.7109375" style="133" customWidth="1"/>
    <col min="3086" max="3086" width="4.42578125" style="133" customWidth="1"/>
    <col min="3087" max="3087" width="4.5703125" style="133" customWidth="1"/>
    <col min="3088" max="3088" width="4.42578125" style="133" customWidth="1"/>
    <col min="3089" max="3089" width="4.7109375" style="133" customWidth="1"/>
    <col min="3090" max="3090" width="4.5703125" style="133" customWidth="1"/>
    <col min="3091" max="3092" width="4.140625" style="133" customWidth="1"/>
    <col min="3093" max="3093" width="4.85546875" style="133" customWidth="1"/>
    <col min="3094" max="3094" width="5" style="133" customWidth="1"/>
    <col min="3095" max="3095" width="4.85546875" style="133" customWidth="1"/>
    <col min="3096" max="3096" width="5" style="133" customWidth="1"/>
    <col min="3097" max="3097" width="6" style="133" customWidth="1"/>
    <col min="3098" max="3098" width="5.42578125" style="133" customWidth="1"/>
    <col min="3099" max="3099" width="5.7109375" style="133" customWidth="1"/>
    <col min="3100" max="3101" width="5" style="133" customWidth="1"/>
    <col min="3102" max="3103" width="5.42578125" style="133" customWidth="1"/>
    <col min="3104" max="3104" width="5.7109375" style="133" customWidth="1"/>
    <col min="3105" max="3105" width="4.85546875" style="133" customWidth="1"/>
    <col min="3106" max="3106" width="5" style="133" customWidth="1"/>
    <col min="3107" max="3107" width="4.85546875" style="133" customWidth="1"/>
    <col min="3108" max="3108" width="5.42578125" style="133" customWidth="1"/>
    <col min="3109" max="3109" width="5.5703125" style="133" customWidth="1"/>
    <col min="3110" max="3110" width="5" style="133" customWidth="1"/>
    <col min="3111" max="3113" width="4.85546875" style="133" customWidth="1"/>
    <col min="3114" max="3114" width="4.42578125" style="133" customWidth="1"/>
    <col min="3115" max="3116" width="4.85546875" style="133" customWidth="1"/>
    <col min="3117" max="3117" width="4.28515625" style="133" customWidth="1"/>
    <col min="3118" max="3118" width="4.140625" style="133" customWidth="1"/>
    <col min="3119" max="3119" width="5" style="133" customWidth="1"/>
    <col min="3120" max="3120" width="4.85546875" style="133" customWidth="1"/>
    <col min="3121" max="3121" width="4.7109375" style="133" customWidth="1"/>
    <col min="3122" max="3123" width="5" style="133" customWidth="1"/>
    <col min="3124" max="3125" width="5.42578125" style="133" customWidth="1"/>
    <col min="3126" max="3130" width="5" style="133" customWidth="1"/>
    <col min="3131" max="3131" width="4.85546875" style="133" customWidth="1"/>
    <col min="3132" max="3132" width="5" style="133" customWidth="1"/>
    <col min="3133" max="3133" width="4.7109375" style="133" customWidth="1"/>
    <col min="3134" max="3134" width="4.85546875" style="133" customWidth="1"/>
    <col min="3135" max="3135" width="5.28515625" style="133" customWidth="1"/>
    <col min="3136" max="3137" width="4.85546875" style="133" customWidth="1"/>
    <col min="3138" max="3138" width="5" style="133" customWidth="1"/>
    <col min="3139" max="3139" width="4.28515625" style="133" customWidth="1"/>
    <col min="3140" max="3140" width="4.5703125" style="133" customWidth="1"/>
    <col min="3141" max="3141" width="5" style="133" customWidth="1"/>
    <col min="3142" max="3142" width="4.7109375" style="133" customWidth="1"/>
    <col min="3143" max="3143" width="5" style="133" customWidth="1"/>
    <col min="3144" max="3144" width="4.7109375" style="133" customWidth="1"/>
    <col min="3145" max="3145" width="5" style="133" customWidth="1"/>
    <col min="3146" max="3146" width="5.28515625" style="133" customWidth="1"/>
    <col min="3147" max="3147" width="5.85546875" style="133" customWidth="1"/>
    <col min="3148" max="3148" width="4.7109375" style="133" customWidth="1"/>
    <col min="3149" max="3149" width="5.28515625" style="133" customWidth="1"/>
    <col min="3150" max="3150" width="5.42578125" style="133" customWidth="1"/>
    <col min="3151" max="3151" width="5" style="133" customWidth="1"/>
    <col min="3152" max="3152" width="4.85546875" style="133" customWidth="1"/>
    <col min="3153" max="3153" width="4.28515625" style="133" customWidth="1"/>
    <col min="3154" max="3328" width="9.140625" style="133"/>
    <col min="3329" max="3329" width="9" style="133" customWidth="1"/>
    <col min="3330" max="3331" width="4.5703125" style="133" customWidth="1"/>
    <col min="3332" max="3332" width="5.28515625" style="133" customWidth="1"/>
    <col min="3333" max="3333" width="4.42578125" style="133" customWidth="1"/>
    <col min="3334" max="3334" width="5.28515625" style="133" customWidth="1"/>
    <col min="3335" max="3335" width="4.28515625" style="133" customWidth="1"/>
    <col min="3336" max="3336" width="4.7109375" style="133" customWidth="1"/>
    <col min="3337" max="3337" width="4.28515625" style="133" customWidth="1"/>
    <col min="3338" max="3338" width="4.42578125" style="133" customWidth="1"/>
    <col min="3339" max="3339" width="5.7109375" style="133" customWidth="1"/>
    <col min="3340" max="3340" width="4.42578125" style="133" customWidth="1"/>
    <col min="3341" max="3341" width="4.7109375" style="133" customWidth="1"/>
    <col min="3342" max="3342" width="4.42578125" style="133" customWidth="1"/>
    <col min="3343" max="3343" width="4.5703125" style="133" customWidth="1"/>
    <col min="3344" max="3344" width="4.42578125" style="133" customWidth="1"/>
    <col min="3345" max="3345" width="4.7109375" style="133" customWidth="1"/>
    <col min="3346" max="3346" width="4.5703125" style="133" customWidth="1"/>
    <col min="3347" max="3348" width="4.140625" style="133" customWidth="1"/>
    <col min="3349" max="3349" width="4.85546875" style="133" customWidth="1"/>
    <col min="3350" max="3350" width="5" style="133" customWidth="1"/>
    <col min="3351" max="3351" width="4.85546875" style="133" customWidth="1"/>
    <col min="3352" max="3352" width="5" style="133" customWidth="1"/>
    <col min="3353" max="3353" width="6" style="133" customWidth="1"/>
    <col min="3354" max="3354" width="5.42578125" style="133" customWidth="1"/>
    <col min="3355" max="3355" width="5.7109375" style="133" customWidth="1"/>
    <col min="3356" max="3357" width="5" style="133" customWidth="1"/>
    <col min="3358" max="3359" width="5.42578125" style="133" customWidth="1"/>
    <col min="3360" max="3360" width="5.7109375" style="133" customWidth="1"/>
    <col min="3361" max="3361" width="4.85546875" style="133" customWidth="1"/>
    <col min="3362" max="3362" width="5" style="133" customWidth="1"/>
    <col min="3363" max="3363" width="4.85546875" style="133" customWidth="1"/>
    <col min="3364" max="3364" width="5.42578125" style="133" customWidth="1"/>
    <col min="3365" max="3365" width="5.5703125" style="133" customWidth="1"/>
    <col min="3366" max="3366" width="5" style="133" customWidth="1"/>
    <col min="3367" max="3369" width="4.85546875" style="133" customWidth="1"/>
    <col min="3370" max="3370" width="4.42578125" style="133" customWidth="1"/>
    <col min="3371" max="3372" width="4.85546875" style="133" customWidth="1"/>
    <col min="3373" max="3373" width="4.28515625" style="133" customWidth="1"/>
    <col min="3374" max="3374" width="4.140625" style="133" customWidth="1"/>
    <col min="3375" max="3375" width="5" style="133" customWidth="1"/>
    <col min="3376" max="3376" width="4.85546875" style="133" customWidth="1"/>
    <col min="3377" max="3377" width="4.7109375" style="133" customWidth="1"/>
    <col min="3378" max="3379" width="5" style="133" customWidth="1"/>
    <col min="3380" max="3381" width="5.42578125" style="133" customWidth="1"/>
    <col min="3382" max="3386" width="5" style="133" customWidth="1"/>
    <col min="3387" max="3387" width="4.85546875" style="133" customWidth="1"/>
    <col min="3388" max="3388" width="5" style="133" customWidth="1"/>
    <col min="3389" max="3389" width="4.7109375" style="133" customWidth="1"/>
    <col min="3390" max="3390" width="4.85546875" style="133" customWidth="1"/>
    <col min="3391" max="3391" width="5.28515625" style="133" customWidth="1"/>
    <col min="3392" max="3393" width="4.85546875" style="133" customWidth="1"/>
    <col min="3394" max="3394" width="5" style="133" customWidth="1"/>
    <col min="3395" max="3395" width="4.28515625" style="133" customWidth="1"/>
    <col min="3396" max="3396" width="4.5703125" style="133" customWidth="1"/>
    <col min="3397" max="3397" width="5" style="133" customWidth="1"/>
    <col min="3398" max="3398" width="4.7109375" style="133" customWidth="1"/>
    <col min="3399" max="3399" width="5" style="133" customWidth="1"/>
    <col min="3400" max="3400" width="4.7109375" style="133" customWidth="1"/>
    <col min="3401" max="3401" width="5" style="133" customWidth="1"/>
    <col min="3402" max="3402" width="5.28515625" style="133" customWidth="1"/>
    <col min="3403" max="3403" width="5.85546875" style="133" customWidth="1"/>
    <col min="3404" max="3404" width="4.7109375" style="133" customWidth="1"/>
    <col min="3405" max="3405" width="5.28515625" style="133" customWidth="1"/>
    <col min="3406" max="3406" width="5.42578125" style="133" customWidth="1"/>
    <col min="3407" max="3407" width="5" style="133" customWidth="1"/>
    <col min="3408" max="3408" width="4.85546875" style="133" customWidth="1"/>
    <col min="3409" max="3409" width="4.28515625" style="133" customWidth="1"/>
    <col min="3410" max="3584" width="9.140625" style="133"/>
    <col min="3585" max="3585" width="9" style="133" customWidth="1"/>
    <col min="3586" max="3587" width="4.5703125" style="133" customWidth="1"/>
    <col min="3588" max="3588" width="5.28515625" style="133" customWidth="1"/>
    <col min="3589" max="3589" width="4.42578125" style="133" customWidth="1"/>
    <col min="3590" max="3590" width="5.28515625" style="133" customWidth="1"/>
    <col min="3591" max="3591" width="4.28515625" style="133" customWidth="1"/>
    <col min="3592" max="3592" width="4.7109375" style="133" customWidth="1"/>
    <col min="3593" max="3593" width="4.28515625" style="133" customWidth="1"/>
    <col min="3594" max="3594" width="4.42578125" style="133" customWidth="1"/>
    <col min="3595" max="3595" width="5.7109375" style="133" customWidth="1"/>
    <col min="3596" max="3596" width="4.42578125" style="133" customWidth="1"/>
    <col min="3597" max="3597" width="4.7109375" style="133" customWidth="1"/>
    <col min="3598" max="3598" width="4.42578125" style="133" customWidth="1"/>
    <col min="3599" max="3599" width="4.5703125" style="133" customWidth="1"/>
    <col min="3600" max="3600" width="4.42578125" style="133" customWidth="1"/>
    <col min="3601" max="3601" width="4.7109375" style="133" customWidth="1"/>
    <col min="3602" max="3602" width="4.5703125" style="133" customWidth="1"/>
    <col min="3603" max="3604" width="4.140625" style="133" customWidth="1"/>
    <col min="3605" max="3605" width="4.85546875" style="133" customWidth="1"/>
    <col min="3606" max="3606" width="5" style="133" customWidth="1"/>
    <col min="3607" max="3607" width="4.85546875" style="133" customWidth="1"/>
    <col min="3608" max="3608" width="5" style="133" customWidth="1"/>
    <col min="3609" max="3609" width="6" style="133" customWidth="1"/>
    <col min="3610" max="3610" width="5.42578125" style="133" customWidth="1"/>
    <col min="3611" max="3611" width="5.7109375" style="133" customWidth="1"/>
    <col min="3612" max="3613" width="5" style="133" customWidth="1"/>
    <col min="3614" max="3615" width="5.42578125" style="133" customWidth="1"/>
    <col min="3616" max="3616" width="5.7109375" style="133" customWidth="1"/>
    <col min="3617" max="3617" width="4.85546875" style="133" customWidth="1"/>
    <col min="3618" max="3618" width="5" style="133" customWidth="1"/>
    <col min="3619" max="3619" width="4.85546875" style="133" customWidth="1"/>
    <col min="3620" max="3620" width="5.42578125" style="133" customWidth="1"/>
    <col min="3621" max="3621" width="5.5703125" style="133" customWidth="1"/>
    <col min="3622" max="3622" width="5" style="133" customWidth="1"/>
    <col min="3623" max="3625" width="4.85546875" style="133" customWidth="1"/>
    <col min="3626" max="3626" width="4.42578125" style="133" customWidth="1"/>
    <col min="3627" max="3628" width="4.85546875" style="133" customWidth="1"/>
    <col min="3629" max="3629" width="4.28515625" style="133" customWidth="1"/>
    <col min="3630" max="3630" width="4.140625" style="133" customWidth="1"/>
    <col min="3631" max="3631" width="5" style="133" customWidth="1"/>
    <col min="3632" max="3632" width="4.85546875" style="133" customWidth="1"/>
    <col min="3633" max="3633" width="4.7109375" style="133" customWidth="1"/>
    <col min="3634" max="3635" width="5" style="133" customWidth="1"/>
    <col min="3636" max="3637" width="5.42578125" style="133" customWidth="1"/>
    <col min="3638" max="3642" width="5" style="133" customWidth="1"/>
    <col min="3643" max="3643" width="4.85546875" style="133" customWidth="1"/>
    <col min="3644" max="3644" width="5" style="133" customWidth="1"/>
    <col min="3645" max="3645" width="4.7109375" style="133" customWidth="1"/>
    <col min="3646" max="3646" width="4.85546875" style="133" customWidth="1"/>
    <col min="3647" max="3647" width="5.28515625" style="133" customWidth="1"/>
    <col min="3648" max="3649" width="4.85546875" style="133" customWidth="1"/>
    <col min="3650" max="3650" width="5" style="133" customWidth="1"/>
    <col min="3651" max="3651" width="4.28515625" style="133" customWidth="1"/>
    <col min="3652" max="3652" width="4.5703125" style="133" customWidth="1"/>
    <col min="3653" max="3653" width="5" style="133" customWidth="1"/>
    <col min="3654" max="3654" width="4.7109375" style="133" customWidth="1"/>
    <col min="3655" max="3655" width="5" style="133" customWidth="1"/>
    <col min="3656" max="3656" width="4.7109375" style="133" customWidth="1"/>
    <col min="3657" max="3657" width="5" style="133" customWidth="1"/>
    <col min="3658" max="3658" width="5.28515625" style="133" customWidth="1"/>
    <col min="3659" max="3659" width="5.85546875" style="133" customWidth="1"/>
    <col min="3660" max="3660" width="4.7109375" style="133" customWidth="1"/>
    <col min="3661" max="3661" width="5.28515625" style="133" customWidth="1"/>
    <col min="3662" max="3662" width="5.42578125" style="133" customWidth="1"/>
    <col min="3663" max="3663" width="5" style="133" customWidth="1"/>
    <col min="3664" max="3664" width="4.85546875" style="133" customWidth="1"/>
    <col min="3665" max="3665" width="4.28515625" style="133" customWidth="1"/>
    <col min="3666" max="3840" width="9.140625" style="133"/>
    <col min="3841" max="3841" width="9" style="133" customWidth="1"/>
    <col min="3842" max="3843" width="4.5703125" style="133" customWidth="1"/>
    <col min="3844" max="3844" width="5.28515625" style="133" customWidth="1"/>
    <col min="3845" max="3845" width="4.42578125" style="133" customWidth="1"/>
    <col min="3846" max="3846" width="5.28515625" style="133" customWidth="1"/>
    <col min="3847" max="3847" width="4.28515625" style="133" customWidth="1"/>
    <col min="3848" max="3848" width="4.7109375" style="133" customWidth="1"/>
    <col min="3849" max="3849" width="4.28515625" style="133" customWidth="1"/>
    <col min="3850" max="3850" width="4.42578125" style="133" customWidth="1"/>
    <col min="3851" max="3851" width="5.7109375" style="133" customWidth="1"/>
    <col min="3852" max="3852" width="4.42578125" style="133" customWidth="1"/>
    <col min="3853" max="3853" width="4.7109375" style="133" customWidth="1"/>
    <col min="3854" max="3854" width="4.42578125" style="133" customWidth="1"/>
    <col min="3855" max="3855" width="4.5703125" style="133" customWidth="1"/>
    <col min="3856" max="3856" width="4.42578125" style="133" customWidth="1"/>
    <col min="3857" max="3857" width="4.7109375" style="133" customWidth="1"/>
    <col min="3858" max="3858" width="4.5703125" style="133" customWidth="1"/>
    <col min="3859" max="3860" width="4.140625" style="133" customWidth="1"/>
    <col min="3861" max="3861" width="4.85546875" style="133" customWidth="1"/>
    <col min="3862" max="3862" width="5" style="133" customWidth="1"/>
    <col min="3863" max="3863" width="4.85546875" style="133" customWidth="1"/>
    <col min="3864" max="3864" width="5" style="133" customWidth="1"/>
    <col min="3865" max="3865" width="6" style="133" customWidth="1"/>
    <col min="3866" max="3866" width="5.42578125" style="133" customWidth="1"/>
    <col min="3867" max="3867" width="5.7109375" style="133" customWidth="1"/>
    <col min="3868" max="3869" width="5" style="133" customWidth="1"/>
    <col min="3870" max="3871" width="5.42578125" style="133" customWidth="1"/>
    <col min="3872" max="3872" width="5.7109375" style="133" customWidth="1"/>
    <col min="3873" max="3873" width="4.85546875" style="133" customWidth="1"/>
    <col min="3874" max="3874" width="5" style="133" customWidth="1"/>
    <col min="3875" max="3875" width="4.85546875" style="133" customWidth="1"/>
    <col min="3876" max="3876" width="5.42578125" style="133" customWidth="1"/>
    <col min="3877" max="3877" width="5.5703125" style="133" customWidth="1"/>
    <col min="3878" max="3878" width="5" style="133" customWidth="1"/>
    <col min="3879" max="3881" width="4.85546875" style="133" customWidth="1"/>
    <col min="3882" max="3882" width="4.42578125" style="133" customWidth="1"/>
    <col min="3883" max="3884" width="4.85546875" style="133" customWidth="1"/>
    <col min="3885" max="3885" width="4.28515625" style="133" customWidth="1"/>
    <col min="3886" max="3886" width="4.140625" style="133" customWidth="1"/>
    <col min="3887" max="3887" width="5" style="133" customWidth="1"/>
    <col min="3888" max="3888" width="4.85546875" style="133" customWidth="1"/>
    <col min="3889" max="3889" width="4.7109375" style="133" customWidth="1"/>
    <col min="3890" max="3891" width="5" style="133" customWidth="1"/>
    <col min="3892" max="3893" width="5.42578125" style="133" customWidth="1"/>
    <col min="3894" max="3898" width="5" style="133" customWidth="1"/>
    <col min="3899" max="3899" width="4.85546875" style="133" customWidth="1"/>
    <col min="3900" max="3900" width="5" style="133" customWidth="1"/>
    <col min="3901" max="3901" width="4.7109375" style="133" customWidth="1"/>
    <col min="3902" max="3902" width="4.85546875" style="133" customWidth="1"/>
    <col min="3903" max="3903" width="5.28515625" style="133" customWidth="1"/>
    <col min="3904" max="3905" width="4.85546875" style="133" customWidth="1"/>
    <col min="3906" max="3906" width="5" style="133" customWidth="1"/>
    <col min="3907" max="3907" width="4.28515625" style="133" customWidth="1"/>
    <col min="3908" max="3908" width="4.5703125" style="133" customWidth="1"/>
    <col min="3909" max="3909" width="5" style="133" customWidth="1"/>
    <col min="3910" max="3910" width="4.7109375" style="133" customWidth="1"/>
    <col min="3911" max="3911" width="5" style="133" customWidth="1"/>
    <col min="3912" max="3912" width="4.7109375" style="133" customWidth="1"/>
    <col min="3913" max="3913" width="5" style="133" customWidth="1"/>
    <col min="3914" max="3914" width="5.28515625" style="133" customWidth="1"/>
    <col min="3915" max="3915" width="5.85546875" style="133" customWidth="1"/>
    <col min="3916" max="3916" width="4.7109375" style="133" customWidth="1"/>
    <col min="3917" max="3917" width="5.28515625" style="133" customWidth="1"/>
    <col min="3918" max="3918" width="5.42578125" style="133" customWidth="1"/>
    <col min="3919" max="3919" width="5" style="133" customWidth="1"/>
    <col min="3920" max="3920" width="4.85546875" style="133" customWidth="1"/>
    <col min="3921" max="3921" width="4.28515625" style="133" customWidth="1"/>
    <col min="3922" max="4096" width="9.140625" style="133"/>
    <col min="4097" max="4097" width="9" style="133" customWidth="1"/>
    <col min="4098" max="4099" width="4.5703125" style="133" customWidth="1"/>
    <col min="4100" max="4100" width="5.28515625" style="133" customWidth="1"/>
    <col min="4101" max="4101" width="4.42578125" style="133" customWidth="1"/>
    <col min="4102" max="4102" width="5.28515625" style="133" customWidth="1"/>
    <col min="4103" max="4103" width="4.28515625" style="133" customWidth="1"/>
    <col min="4104" max="4104" width="4.7109375" style="133" customWidth="1"/>
    <col min="4105" max="4105" width="4.28515625" style="133" customWidth="1"/>
    <col min="4106" max="4106" width="4.42578125" style="133" customWidth="1"/>
    <col min="4107" max="4107" width="5.7109375" style="133" customWidth="1"/>
    <col min="4108" max="4108" width="4.42578125" style="133" customWidth="1"/>
    <col min="4109" max="4109" width="4.7109375" style="133" customWidth="1"/>
    <col min="4110" max="4110" width="4.42578125" style="133" customWidth="1"/>
    <col min="4111" max="4111" width="4.5703125" style="133" customWidth="1"/>
    <col min="4112" max="4112" width="4.42578125" style="133" customWidth="1"/>
    <col min="4113" max="4113" width="4.7109375" style="133" customWidth="1"/>
    <col min="4114" max="4114" width="4.5703125" style="133" customWidth="1"/>
    <col min="4115" max="4116" width="4.140625" style="133" customWidth="1"/>
    <col min="4117" max="4117" width="4.85546875" style="133" customWidth="1"/>
    <col min="4118" max="4118" width="5" style="133" customWidth="1"/>
    <col min="4119" max="4119" width="4.85546875" style="133" customWidth="1"/>
    <col min="4120" max="4120" width="5" style="133" customWidth="1"/>
    <col min="4121" max="4121" width="6" style="133" customWidth="1"/>
    <col min="4122" max="4122" width="5.42578125" style="133" customWidth="1"/>
    <col min="4123" max="4123" width="5.7109375" style="133" customWidth="1"/>
    <col min="4124" max="4125" width="5" style="133" customWidth="1"/>
    <col min="4126" max="4127" width="5.42578125" style="133" customWidth="1"/>
    <col min="4128" max="4128" width="5.7109375" style="133" customWidth="1"/>
    <col min="4129" max="4129" width="4.85546875" style="133" customWidth="1"/>
    <col min="4130" max="4130" width="5" style="133" customWidth="1"/>
    <col min="4131" max="4131" width="4.85546875" style="133" customWidth="1"/>
    <col min="4132" max="4132" width="5.42578125" style="133" customWidth="1"/>
    <col min="4133" max="4133" width="5.5703125" style="133" customWidth="1"/>
    <col min="4134" max="4134" width="5" style="133" customWidth="1"/>
    <col min="4135" max="4137" width="4.85546875" style="133" customWidth="1"/>
    <col min="4138" max="4138" width="4.42578125" style="133" customWidth="1"/>
    <col min="4139" max="4140" width="4.85546875" style="133" customWidth="1"/>
    <col min="4141" max="4141" width="4.28515625" style="133" customWidth="1"/>
    <col min="4142" max="4142" width="4.140625" style="133" customWidth="1"/>
    <col min="4143" max="4143" width="5" style="133" customWidth="1"/>
    <col min="4144" max="4144" width="4.85546875" style="133" customWidth="1"/>
    <col min="4145" max="4145" width="4.7109375" style="133" customWidth="1"/>
    <col min="4146" max="4147" width="5" style="133" customWidth="1"/>
    <col min="4148" max="4149" width="5.42578125" style="133" customWidth="1"/>
    <col min="4150" max="4154" width="5" style="133" customWidth="1"/>
    <col min="4155" max="4155" width="4.85546875" style="133" customWidth="1"/>
    <col min="4156" max="4156" width="5" style="133" customWidth="1"/>
    <col min="4157" max="4157" width="4.7109375" style="133" customWidth="1"/>
    <col min="4158" max="4158" width="4.85546875" style="133" customWidth="1"/>
    <col min="4159" max="4159" width="5.28515625" style="133" customWidth="1"/>
    <col min="4160" max="4161" width="4.85546875" style="133" customWidth="1"/>
    <col min="4162" max="4162" width="5" style="133" customWidth="1"/>
    <col min="4163" max="4163" width="4.28515625" style="133" customWidth="1"/>
    <col min="4164" max="4164" width="4.5703125" style="133" customWidth="1"/>
    <col min="4165" max="4165" width="5" style="133" customWidth="1"/>
    <col min="4166" max="4166" width="4.7109375" style="133" customWidth="1"/>
    <col min="4167" max="4167" width="5" style="133" customWidth="1"/>
    <col min="4168" max="4168" width="4.7109375" style="133" customWidth="1"/>
    <col min="4169" max="4169" width="5" style="133" customWidth="1"/>
    <col min="4170" max="4170" width="5.28515625" style="133" customWidth="1"/>
    <col min="4171" max="4171" width="5.85546875" style="133" customWidth="1"/>
    <col min="4172" max="4172" width="4.7109375" style="133" customWidth="1"/>
    <col min="4173" max="4173" width="5.28515625" style="133" customWidth="1"/>
    <col min="4174" max="4174" width="5.42578125" style="133" customWidth="1"/>
    <col min="4175" max="4175" width="5" style="133" customWidth="1"/>
    <col min="4176" max="4176" width="4.85546875" style="133" customWidth="1"/>
    <col min="4177" max="4177" width="4.28515625" style="133" customWidth="1"/>
    <col min="4178" max="4352" width="9.140625" style="133"/>
    <col min="4353" max="4353" width="9" style="133" customWidth="1"/>
    <col min="4354" max="4355" width="4.5703125" style="133" customWidth="1"/>
    <col min="4356" max="4356" width="5.28515625" style="133" customWidth="1"/>
    <col min="4357" max="4357" width="4.42578125" style="133" customWidth="1"/>
    <col min="4358" max="4358" width="5.28515625" style="133" customWidth="1"/>
    <col min="4359" max="4359" width="4.28515625" style="133" customWidth="1"/>
    <col min="4360" max="4360" width="4.7109375" style="133" customWidth="1"/>
    <col min="4361" max="4361" width="4.28515625" style="133" customWidth="1"/>
    <col min="4362" max="4362" width="4.42578125" style="133" customWidth="1"/>
    <col min="4363" max="4363" width="5.7109375" style="133" customWidth="1"/>
    <col min="4364" max="4364" width="4.42578125" style="133" customWidth="1"/>
    <col min="4365" max="4365" width="4.7109375" style="133" customWidth="1"/>
    <col min="4366" max="4366" width="4.42578125" style="133" customWidth="1"/>
    <col min="4367" max="4367" width="4.5703125" style="133" customWidth="1"/>
    <col min="4368" max="4368" width="4.42578125" style="133" customWidth="1"/>
    <col min="4369" max="4369" width="4.7109375" style="133" customWidth="1"/>
    <col min="4370" max="4370" width="4.5703125" style="133" customWidth="1"/>
    <col min="4371" max="4372" width="4.140625" style="133" customWidth="1"/>
    <col min="4373" max="4373" width="4.85546875" style="133" customWidth="1"/>
    <col min="4374" max="4374" width="5" style="133" customWidth="1"/>
    <col min="4375" max="4375" width="4.85546875" style="133" customWidth="1"/>
    <col min="4376" max="4376" width="5" style="133" customWidth="1"/>
    <col min="4377" max="4377" width="6" style="133" customWidth="1"/>
    <col min="4378" max="4378" width="5.42578125" style="133" customWidth="1"/>
    <col min="4379" max="4379" width="5.7109375" style="133" customWidth="1"/>
    <col min="4380" max="4381" width="5" style="133" customWidth="1"/>
    <col min="4382" max="4383" width="5.42578125" style="133" customWidth="1"/>
    <col min="4384" max="4384" width="5.7109375" style="133" customWidth="1"/>
    <col min="4385" max="4385" width="4.85546875" style="133" customWidth="1"/>
    <col min="4386" max="4386" width="5" style="133" customWidth="1"/>
    <col min="4387" max="4387" width="4.85546875" style="133" customWidth="1"/>
    <col min="4388" max="4388" width="5.42578125" style="133" customWidth="1"/>
    <col min="4389" max="4389" width="5.5703125" style="133" customWidth="1"/>
    <col min="4390" max="4390" width="5" style="133" customWidth="1"/>
    <col min="4391" max="4393" width="4.85546875" style="133" customWidth="1"/>
    <col min="4394" max="4394" width="4.42578125" style="133" customWidth="1"/>
    <col min="4395" max="4396" width="4.85546875" style="133" customWidth="1"/>
    <col min="4397" max="4397" width="4.28515625" style="133" customWidth="1"/>
    <col min="4398" max="4398" width="4.140625" style="133" customWidth="1"/>
    <col min="4399" max="4399" width="5" style="133" customWidth="1"/>
    <col min="4400" max="4400" width="4.85546875" style="133" customWidth="1"/>
    <col min="4401" max="4401" width="4.7109375" style="133" customWidth="1"/>
    <col min="4402" max="4403" width="5" style="133" customWidth="1"/>
    <col min="4404" max="4405" width="5.42578125" style="133" customWidth="1"/>
    <col min="4406" max="4410" width="5" style="133" customWidth="1"/>
    <col min="4411" max="4411" width="4.85546875" style="133" customWidth="1"/>
    <col min="4412" max="4412" width="5" style="133" customWidth="1"/>
    <col min="4413" max="4413" width="4.7109375" style="133" customWidth="1"/>
    <col min="4414" max="4414" width="4.85546875" style="133" customWidth="1"/>
    <col min="4415" max="4415" width="5.28515625" style="133" customWidth="1"/>
    <col min="4416" max="4417" width="4.85546875" style="133" customWidth="1"/>
    <col min="4418" max="4418" width="5" style="133" customWidth="1"/>
    <col min="4419" max="4419" width="4.28515625" style="133" customWidth="1"/>
    <col min="4420" max="4420" width="4.5703125" style="133" customWidth="1"/>
    <col min="4421" max="4421" width="5" style="133" customWidth="1"/>
    <col min="4422" max="4422" width="4.7109375" style="133" customWidth="1"/>
    <col min="4423" max="4423" width="5" style="133" customWidth="1"/>
    <col min="4424" max="4424" width="4.7109375" style="133" customWidth="1"/>
    <col min="4425" max="4425" width="5" style="133" customWidth="1"/>
    <col min="4426" max="4426" width="5.28515625" style="133" customWidth="1"/>
    <col min="4427" max="4427" width="5.85546875" style="133" customWidth="1"/>
    <col min="4428" max="4428" width="4.7109375" style="133" customWidth="1"/>
    <col min="4429" max="4429" width="5.28515625" style="133" customWidth="1"/>
    <col min="4430" max="4430" width="5.42578125" style="133" customWidth="1"/>
    <col min="4431" max="4431" width="5" style="133" customWidth="1"/>
    <col min="4432" max="4432" width="4.85546875" style="133" customWidth="1"/>
    <col min="4433" max="4433" width="4.28515625" style="133" customWidth="1"/>
    <col min="4434" max="4608" width="9.140625" style="133"/>
    <col min="4609" max="4609" width="9" style="133" customWidth="1"/>
    <col min="4610" max="4611" width="4.5703125" style="133" customWidth="1"/>
    <col min="4612" max="4612" width="5.28515625" style="133" customWidth="1"/>
    <col min="4613" max="4613" width="4.42578125" style="133" customWidth="1"/>
    <col min="4614" max="4614" width="5.28515625" style="133" customWidth="1"/>
    <col min="4615" max="4615" width="4.28515625" style="133" customWidth="1"/>
    <col min="4616" max="4616" width="4.7109375" style="133" customWidth="1"/>
    <col min="4617" max="4617" width="4.28515625" style="133" customWidth="1"/>
    <col min="4618" max="4618" width="4.42578125" style="133" customWidth="1"/>
    <col min="4619" max="4619" width="5.7109375" style="133" customWidth="1"/>
    <col min="4620" max="4620" width="4.42578125" style="133" customWidth="1"/>
    <col min="4621" max="4621" width="4.7109375" style="133" customWidth="1"/>
    <col min="4622" max="4622" width="4.42578125" style="133" customWidth="1"/>
    <col min="4623" max="4623" width="4.5703125" style="133" customWidth="1"/>
    <col min="4624" max="4624" width="4.42578125" style="133" customWidth="1"/>
    <col min="4625" max="4625" width="4.7109375" style="133" customWidth="1"/>
    <col min="4626" max="4626" width="4.5703125" style="133" customWidth="1"/>
    <col min="4627" max="4628" width="4.140625" style="133" customWidth="1"/>
    <col min="4629" max="4629" width="4.85546875" style="133" customWidth="1"/>
    <col min="4630" max="4630" width="5" style="133" customWidth="1"/>
    <col min="4631" max="4631" width="4.85546875" style="133" customWidth="1"/>
    <col min="4632" max="4632" width="5" style="133" customWidth="1"/>
    <col min="4633" max="4633" width="6" style="133" customWidth="1"/>
    <col min="4634" max="4634" width="5.42578125" style="133" customWidth="1"/>
    <col min="4635" max="4635" width="5.7109375" style="133" customWidth="1"/>
    <col min="4636" max="4637" width="5" style="133" customWidth="1"/>
    <col min="4638" max="4639" width="5.42578125" style="133" customWidth="1"/>
    <col min="4640" max="4640" width="5.7109375" style="133" customWidth="1"/>
    <col min="4641" max="4641" width="4.85546875" style="133" customWidth="1"/>
    <col min="4642" max="4642" width="5" style="133" customWidth="1"/>
    <col min="4643" max="4643" width="4.85546875" style="133" customWidth="1"/>
    <col min="4644" max="4644" width="5.42578125" style="133" customWidth="1"/>
    <col min="4645" max="4645" width="5.5703125" style="133" customWidth="1"/>
    <col min="4646" max="4646" width="5" style="133" customWidth="1"/>
    <col min="4647" max="4649" width="4.85546875" style="133" customWidth="1"/>
    <col min="4650" max="4650" width="4.42578125" style="133" customWidth="1"/>
    <col min="4651" max="4652" width="4.85546875" style="133" customWidth="1"/>
    <col min="4653" max="4653" width="4.28515625" style="133" customWidth="1"/>
    <col min="4654" max="4654" width="4.140625" style="133" customWidth="1"/>
    <col min="4655" max="4655" width="5" style="133" customWidth="1"/>
    <col min="4656" max="4656" width="4.85546875" style="133" customWidth="1"/>
    <col min="4657" max="4657" width="4.7109375" style="133" customWidth="1"/>
    <col min="4658" max="4659" width="5" style="133" customWidth="1"/>
    <col min="4660" max="4661" width="5.42578125" style="133" customWidth="1"/>
    <col min="4662" max="4666" width="5" style="133" customWidth="1"/>
    <col min="4667" max="4667" width="4.85546875" style="133" customWidth="1"/>
    <col min="4668" max="4668" width="5" style="133" customWidth="1"/>
    <col min="4669" max="4669" width="4.7109375" style="133" customWidth="1"/>
    <col min="4670" max="4670" width="4.85546875" style="133" customWidth="1"/>
    <col min="4671" max="4671" width="5.28515625" style="133" customWidth="1"/>
    <col min="4672" max="4673" width="4.85546875" style="133" customWidth="1"/>
    <col min="4674" max="4674" width="5" style="133" customWidth="1"/>
    <col min="4675" max="4675" width="4.28515625" style="133" customWidth="1"/>
    <col min="4676" max="4676" width="4.5703125" style="133" customWidth="1"/>
    <col min="4677" max="4677" width="5" style="133" customWidth="1"/>
    <col min="4678" max="4678" width="4.7109375" style="133" customWidth="1"/>
    <col min="4679" max="4679" width="5" style="133" customWidth="1"/>
    <col min="4680" max="4680" width="4.7109375" style="133" customWidth="1"/>
    <col min="4681" max="4681" width="5" style="133" customWidth="1"/>
    <col min="4682" max="4682" width="5.28515625" style="133" customWidth="1"/>
    <col min="4683" max="4683" width="5.85546875" style="133" customWidth="1"/>
    <col min="4684" max="4684" width="4.7109375" style="133" customWidth="1"/>
    <col min="4685" max="4685" width="5.28515625" style="133" customWidth="1"/>
    <col min="4686" max="4686" width="5.42578125" style="133" customWidth="1"/>
    <col min="4687" max="4687" width="5" style="133" customWidth="1"/>
    <col min="4688" max="4688" width="4.85546875" style="133" customWidth="1"/>
    <col min="4689" max="4689" width="4.28515625" style="133" customWidth="1"/>
    <col min="4690" max="4864" width="9.140625" style="133"/>
    <col min="4865" max="4865" width="9" style="133" customWidth="1"/>
    <col min="4866" max="4867" width="4.5703125" style="133" customWidth="1"/>
    <col min="4868" max="4868" width="5.28515625" style="133" customWidth="1"/>
    <col min="4869" max="4869" width="4.42578125" style="133" customWidth="1"/>
    <col min="4870" max="4870" width="5.28515625" style="133" customWidth="1"/>
    <col min="4871" max="4871" width="4.28515625" style="133" customWidth="1"/>
    <col min="4872" max="4872" width="4.7109375" style="133" customWidth="1"/>
    <col min="4873" max="4873" width="4.28515625" style="133" customWidth="1"/>
    <col min="4874" max="4874" width="4.42578125" style="133" customWidth="1"/>
    <col min="4875" max="4875" width="5.7109375" style="133" customWidth="1"/>
    <col min="4876" max="4876" width="4.42578125" style="133" customWidth="1"/>
    <col min="4877" max="4877" width="4.7109375" style="133" customWidth="1"/>
    <col min="4878" max="4878" width="4.42578125" style="133" customWidth="1"/>
    <col min="4879" max="4879" width="4.5703125" style="133" customWidth="1"/>
    <col min="4880" max="4880" width="4.42578125" style="133" customWidth="1"/>
    <col min="4881" max="4881" width="4.7109375" style="133" customWidth="1"/>
    <col min="4882" max="4882" width="4.5703125" style="133" customWidth="1"/>
    <col min="4883" max="4884" width="4.140625" style="133" customWidth="1"/>
    <col min="4885" max="4885" width="4.85546875" style="133" customWidth="1"/>
    <col min="4886" max="4886" width="5" style="133" customWidth="1"/>
    <col min="4887" max="4887" width="4.85546875" style="133" customWidth="1"/>
    <col min="4888" max="4888" width="5" style="133" customWidth="1"/>
    <col min="4889" max="4889" width="6" style="133" customWidth="1"/>
    <col min="4890" max="4890" width="5.42578125" style="133" customWidth="1"/>
    <col min="4891" max="4891" width="5.7109375" style="133" customWidth="1"/>
    <col min="4892" max="4893" width="5" style="133" customWidth="1"/>
    <col min="4894" max="4895" width="5.42578125" style="133" customWidth="1"/>
    <col min="4896" max="4896" width="5.7109375" style="133" customWidth="1"/>
    <col min="4897" max="4897" width="4.85546875" style="133" customWidth="1"/>
    <col min="4898" max="4898" width="5" style="133" customWidth="1"/>
    <col min="4899" max="4899" width="4.85546875" style="133" customWidth="1"/>
    <col min="4900" max="4900" width="5.42578125" style="133" customWidth="1"/>
    <col min="4901" max="4901" width="5.5703125" style="133" customWidth="1"/>
    <col min="4902" max="4902" width="5" style="133" customWidth="1"/>
    <col min="4903" max="4905" width="4.85546875" style="133" customWidth="1"/>
    <col min="4906" max="4906" width="4.42578125" style="133" customWidth="1"/>
    <col min="4907" max="4908" width="4.85546875" style="133" customWidth="1"/>
    <col min="4909" max="4909" width="4.28515625" style="133" customWidth="1"/>
    <col min="4910" max="4910" width="4.140625" style="133" customWidth="1"/>
    <col min="4911" max="4911" width="5" style="133" customWidth="1"/>
    <col min="4912" max="4912" width="4.85546875" style="133" customWidth="1"/>
    <col min="4913" max="4913" width="4.7109375" style="133" customWidth="1"/>
    <col min="4914" max="4915" width="5" style="133" customWidth="1"/>
    <col min="4916" max="4917" width="5.42578125" style="133" customWidth="1"/>
    <col min="4918" max="4922" width="5" style="133" customWidth="1"/>
    <col min="4923" max="4923" width="4.85546875" style="133" customWidth="1"/>
    <col min="4924" max="4924" width="5" style="133" customWidth="1"/>
    <col min="4925" max="4925" width="4.7109375" style="133" customWidth="1"/>
    <col min="4926" max="4926" width="4.85546875" style="133" customWidth="1"/>
    <col min="4927" max="4927" width="5.28515625" style="133" customWidth="1"/>
    <col min="4928" max="4929" width="4.85546875" style="133" customWidth="1"/>
    <col min="4930" max="4930" width="5" style="133" customWidth="1"/>
    <col min="4931" max="4931" width="4.28515625" style="133" customWidth="1"/>
    <col min="4932" max="4932" width="4.5703125" style="133" customWidth="1"/>
    <col min="4933" max="4933" width="5" style="133" customWidth="1"/>
    <col min="4934" max="4934" width="4.7109375" style="133" customWidth="1"/>
    <col min="4935" max="4935" width="5" style="133" customWidth="1"/>
    <col min="4936" max="4936" width="4.7109375" style="133" customWidth="1"/>
    <col min="4937" max="4937" width="5" style="133" customWidth="1"/>
    <col min="4938" max="4938" width="5.28515625" style="133" customWidth="1"/>
    <col min="4939" max="4939" width="5.85546875" style="133" customWidth="1"/>
    <col min="4940" max="4940" width="4.7109375" style="133" customWidth="1"/>
    <col min="4941" max="4941" width="5.28515625" style="133" customWidth="1"/>
    <col min="4942" max="4942" width="5.42578125" style="133" customWidth="1"/>
    <col min="4943" max="4943" width="5" style="133" customWidth="1"/>
    <col min="4944" max="4944" width="4.85546875" style="133" customWidth="1"/>
    <col min="4945" max="4945" width="4.28515625" style="133" customWidth="1"/>
    <col min="4946" max="5120" width="9.140625" style="133"/>
    <col min="5121" max="5121" width="9" style="133" customWidth="1"/>
    <col min="5122" max="5123" width="4.5703125" style="133" customWidth="1"/>
    <col min="5124" max="5124" width="5.28515625" style="133" customWidth="1"/>
    <col min="5125" max="5125" width="4.42578125" style="133" customWidth="1"/>
    <col min="5126" max="5126" width="5.28515625" style="133" customWidth="1"/>
    <col min="5127" max="5127" width="4.28515625" style="133" customWidth="1"/>
    <col min="5128" max="5128" width="4.7109375" style="133" customWidth="1"/>
    <col min="5129" max="5129" width="4.28515625" style="133" customWidth="1"/>
    <col min="5130" max="5130" width="4.42578125" style="133" customWidth="1"/>
    <col min="5131" max="5131" width="5.7109375" style="133" customWidth="1"/>
    <col min="5132" max="5132" width="4.42578125" style="133" customWidth="1"/>
    <col min="5133" max="5133" width="4.7109375" style="133" customWidth="1"/>
    <col min="5134" max="5134" width="4.42578125" style="133" customWidth="1"/>
    <col min="5135" max="5135" width="4.5703125" style="133" customWidth="1"/>
    <col min="5136" max="5136" width="4.42578125" style="133" customWidth="1"/>
    <col min="5137" max="5137" width="4.7109375" style="133" customWidth="1"/>
    <col min="5138" max="5138" width="4.5703125" style="133" customWidth="1"/>
    <col min="5139" max="5140" width="4.140625" style="133" customWidth="1"/>
    <col min="5141" max="5141" width="4.85546875" style="133" customWidth="1"/>
    <col min="5142" max="5142" width="5" style="133" customWidth="1"/>
    <col min="5143" max="5143" width="4.85546875" style="133" customWidth="1"/>
    <col min="5144" max="5144" width="5" style="133" customWidth="1"/>
    <col min="5145" max="5145" width="6" style="133" customWidth="1"/>
    <col min="5146" max="5146" width="5.42578125" style="133" customWidth="1"/>
    <col min="5147" max="5147" width="5.7109375" style="133" customWidth="1"/>
    <col min="5148" max="5149" width="5" style="133" customWidth="1"/>
    <col min="5150" max="5151" width="5.42578125" style="133" customWidth="1"/>
    <col min="5152" max="5152" width="5.7109375" style="133" customWidth="1"/>
    <col min="5153" max="5153" width="4.85546875" style="133" customWidth="1"/>
    <col min="5154" max="5154" width="5" style="133" customWidth="1"/>
    <col min="5155" max="5155" width="4.85546875" style="133" customWidth="1"/>
    <col min="5156" max="5156" width="5.42578125" style="133" customWidth="1"/>
    <col min="5157" max="5157" width="5.5703125" style="133" customWidth="1"/>
    <col min="5158" max="5158" width="5" style="133" customWidth="1"/>
    <col min="5159" max="5161" width="4.85546875" style="133" customWidth="1"/>
    <col min="5162" max="5162" width="4.42578125" style="133" customWidth="1"/>
    <col min="5163" max="5164" width="4.85546875" style="133" customWidth="1"/>
    <col min="5165" max="5165" width="4.28515625" style="133" customWidth="1"/>
    <col min="5166" max="5166" width="4.140625" style="133" customWidth="1"/>
    <col min="5167" max="5167" width="5" style="133" customWidth="1"/>
    <col min="5168" max="5168" width="4.85546875" style="133" customWidth="1"/>
    <col min="5169" max="5169" width="4.7109375" style="133" customWidth="1"/>
    <col min="5170" max="5171" width="5" style="133" customWidth="1"/>
    <col min="5172" max="5173" width="5.42578125" style="133" customWidth="1"/>
    <col min="5174" max="5178" width="5" style="133" customWidth="1"/>
    <col min="5179" max="5179" width="4.85546875" style="133" customWidth="1"/>
    <col min="5180" max="5180" width="5" style="133" customWidth="1"/>
    <col min="5181" max="5181" width="4.7109375" style="133" customWidth="1"/>
    <col min="5182" max="5182" width="4.85546875" style="133" customWidth="1"/>
    <col min="5183" max="5183" width="5.28515625" style="133" customWidth="1"/>
    <col min="5184" max="5185" width="4.85546875" style="133" customWidth="1"/>
    <col min="5186" max="5186" width="5" style="133" customWidth="1"/>
    <col min="5187" max="5187" width="4.28515625" style="133" customWidth="1"/>
    <col min="5188" max="5188" width="4.5703125" style="133" customWidth="1"/>
    <col min="5189" max="5189" width="5" style="133" customWidth="1"/>
    <col min="5190" max="5190" width="4.7109375" style="133" customWidth="1"/>
    <col min="5191" max="5191" width="5" style="133" customWidth="1"/>
    <col min="5192" max="5192" width="4.7109375" style="133" customWidth="1"/>
    <col min="5193" max="5193" width="5" style="133" customWidth="1"/>
    <col min="5194" max="5194" width="5.28515625" style="133" customWidth="1"/>
    <col min="5195" max="5195" width="5.85546875" style="133" customWidth="1"/>
    <col min="5196" max="5196" width="4.7109375" style="133" customWidth="1"/>
    <col min="5197" max="5197" width="5.28515625" style="133" customWidth="1"/>
    <col min="5198" max="5198" width="5.42578125" style="133" customWidth="1"/>
    <col min="5199" max="5199" width="5" style="133" customWidth="1"/>
    <col min="5200" max="5200" width="4.85546875" style="133" customWidth="1"/>
    <col min="5201" max="5201" width="4.28515625" style="133" customWidth="1"/>
    <col min="5202" max="5376" width="9.140625" style="133"/>
    <col min="5377" max="5377" width="9" style="133" customWidth="1"/>
    <col min="5378" max="5379" width="4.5703125" style="133" customWidth="1"/>
    <col min="5380" max="5380" width="5.28515625" style="133" customWidth="1"/>
    <col min="5381" max="5381" width="4.42578125" style="133" customWidth="1"/>
    <col min="5382" max="5382" width="5.28515625" style="133" customWidth="1"/>
    <col min="5383" max="5383" width="4.28515625" style="133" customWidth="1"/>
    <col min="5384" max="5384" width="4.7109375" style="133" customWidth="1"/>
    <col min="5385" max="5385" width="4.28515625" style="133" customWidth="1"/>
    <col min="5386" max="5386" width="4.42578125" style="133" customWidth="1"/>
    <col min="5387" max="5387" width="5.7109375" style="133" customWidth="1"/>
    <col min="5388" max="5388" width="4.42578125" style="133" customWidth="1"/>
    <col min="5389" max="5389" width="4.7109375" style="133" customWidth="1"/>
    <col min="5390" max="5390" width="4.42578125" style="133" customWidth="1"/>
    <col min="5391" max="5391" width="4.5703125" style="133" customWidth="1"/>
    <col min="5392" max="5392" width="4.42578125" style="133" customWidth="1"/>
    <col min="5393" max="5393" width="4.7109375" style="133" customWidth="1"/>
    <col min="5394" max="5394" width="4.5703125" style="133" customWidth="1"/>
    <col min="5395" max="5396" width="4.140625" style="133" customWidth="1"/>
    <col min="5397" max="5397" width="4.85546875" style="133" customWidth="1"/>
    <col min="5398" max="5398" width="5" style="133" customWidth="1"/>
    <col min="5399" max="5399" width="4.85546875" style="133" customWidth="1"/>
    <col min="5400" max="5400" width="5" style="133" customWidth="1"/>
    <col min="5401" max="5401" width="6" style="133" customWidth="1"/>
    <col min="5402" max="5402" width="5.42578125" style="133" customWidth="1"/>
    <col min="5403" max="5403" width="5.7109375" style="133" customWidth="1"/>
    <col min="5404" max="5405" width="5" style="133" customWidth="1"/>
    <col min="5406" max="5407" width="5.42578125" style="133" customWidth="1"/>
    <col min="5408" max="5408" width="5.7109375" style="133" customWidth="1"/>
    <col min="5409" max="5409" width="4.85546875" style="133" customWidth="1"/>
    <col min="5410" max="5410" width="5" style="133" customWidth="1"/>
    <col min="5411" max="5411" width="4.85546875" style="133" customWidth="1"/>
    <col min="5412" max="5412" width="5.42578125" style="133" customWidth="1"/>
    <col min="5413" max="5413" width="5.5703125" style="133" customWidth="1"/>
    <col min="5414" max="5414" width="5" style="133" customWidth="1"/>
    <col min="5415" max="5417" width="4.85546875" style="133" customWidth="1"/>
    <col min="5418" max="5418" width="4.42578125" style="133" customWidth="1"/>
    <col min="5419" max="5420" width="4.85546875" style="133" customWidth="1"/>
    <col min="5421" max="5421" width="4.28515625" style="133" customWidth="1"/>
    <col min="5422" max="5422" width="4.140625" style="133" customWidth="1"/>
    <col min="5423" max="5423" width="5" style="133" customWidth="1"/>
    <col min="5424" max="5424" width="4.85546875" style="133" customWidth="1"/>
    <col min="5425" max="5425" width="4.7109375" style="133" customWidth="1"/>
    <col min="5426" max="5427" width="5" style="133" customWidth="1"/>
    <col min="5428" max="5429" width="5.42578125" style="133" customWidth="1"/>
    <col min="5430" max="5434" width="5" style="133" customWidth="1"/>
    <col min="5435" max="5435" width="4.85546875" style="133" customWidth="1"/>
    <col min="5436" max="5436" width="5" style="133" customWidth="1"/>
    <col min="5437" max="5437" width="4.7109375" style="133" customWidth="1"/>
    <col min="5438" max="5438" width="4.85546875" style="133" customWidth="1"/>
    <col min="5439" max="5439" width="5.28515625" style="133" customWidth="1"/>
    <col min="5440" max="5441" width="4.85546875" style="133" customWidth="1"/>
    <col min="5442" max="5442" width="5" style="133" customWidth="1"/>
    <col min="5443" max="5443" width="4.28515625" style="133" customWidth="1"/>
    <col min="5444" max="5444" width="4.5703125" style="133" customWidth="1"/>
    <col min="5445" max="5445" width="5" style="133" customWidth="1"/>
    <col min="5446" max="5446" width="4.7109375" style="133" customWidth="1"/>
    <col min="5447" max="5447" width="5" style="133" customWidth="1"/>
    <col min="5448" max="5448" width="4.7109375" style="133" customWidth="1"/>
    <col min="5449" max="5449" width="5" style="133" customWidth="1"/>
    <col min="5450" max="5450" width="5.28515625" style="133" customWidth="1"/>
    <col min="5451" max="5451" width="5.85546875" style="133" customWidth="1"/>
    <col min="5452" max="5452" width="4.7109375" style="133" customWidth="1"/>
    <col min="5453" max="5453" width="5.28515625" style="133" customWidth="1"/>
    <col min="5454" max="5454" width="5.42578125" style="133" customWidth="1"/>
    <col min="5455" max="5455" width="5" style="133" customWidth="1"/>
    <col min="5456" max="5456" width="4.85546875" style="133" customWidth="1"/>
    <col min="5457" max="5457" width="4.28515625" style="133" customWidth="1"/>
    <col min="5458" max="5632" width="9.140625" style="133"/>
    <col min="5633" max="5633" width="9" style="133" customWidth="1"/>
    <col min="5634" max="5635" width="4.5703125" style="133" customWidth="1"/>
    <col min="5636" max="5636" width="5.28515625" style="133" customWidth="1"/>
    <col min="5637" max="5637" width="4.42578125" style="133" customWidth="1"/>
    <col min="5638" max="5638" width="5.28515625" style="133" customWidth="1"/>
    <col min="5639" max="5639" width="4.28515625" style="133" customWidth="1"/>
    <col min="5640" max="5640" width="4.7109375" style="133" customWidth="1"/>
    <col min="5641" max="5641" width="4.28515625" style="133" customWidth="1"/>
    <col min="5642" max="5642" width="4.42578125" style="133" customWidth="1"/>
    <col min="5643" max="5643" width="5.7109375" style="133" customWidth="1"/>
    <col min="5644" max="5644" width="4.42578125" style="133" customWidth="1"/>
    <col min="5645" max="5645" width="4.7109375" style="133" customWidth="1"/>
    <col min="5646" max="5646" width="4.42578125" style="133" customWidth="1"/>
    <col min="5647" max="5647" width="4.5703125" style="133" customWidth="1"/>
    <col min="5648" max="5648" width="4.42578125" style="133" customWidth="1"/>
    <col min="5649" max="5649" width="4.7109375" style="133" customWidth="1"/>
    <col min="5650" max="5650" width="4.5703125" style="133" customWidth="1"/>
    <col min="5651" max="5652" width="4.140625" style="133" customWidth="1"/>
    <col min="5653" max="5653" width="4.85546875" style="133" customWidth="1"/>
    <col min="5654" max="5654" width="5" style="133" customWidth="1"/>
    <col min="5655" max="5655" width="4.85546875" style="133" customWidth="1"/>
    <col min="5656" max="5656" width="5" style="133" customWidth="1"/>
    <col min="5657" max="5657" width="6" style="133" customWidth="1"/>
    <col min="5658" max="5658" width="5.42578125" style="133" customWidth="1"/>
    <col min="5659" max="5659" width="5.7109375" style="133" customWidth="1"/>
    <col min="5660" max="5661" width="5" style="133" customWidth="1"/>
    <col min="5662" max="5663" width="5.42578125" style="133" customWidth="1"/>
    <col min="5664" max="5664" width="5.7109375" style="133" customWidth="1"/>
    <col min="5665" max="5665" width="4.85546875" style="133" customWidth="1"/>
    <col min="5666" max="5666" width="5" style="133" customWidth="1"/>
    <col min="5667" max="5667" width="4.85546875" style="133" customWidth="1"/>
    <col min="5668" max="5668" width="5.42578125" style="133" customWidth="1"/>
    <col min="5669" max="5669" width="5.5703125" style="133" customWidth="1"/>
    <col min="5670" max="5670" width="5" style="133" customWidth="1"/>
    <col min="5671" max="5673" width="4.85546875" style="133" customWidth="1"/>
    <col min="5674" max="5674" width="4.42578125" style="133" customWidth="1"/>
    <col min="5675" max="5676" width="4.85546875" style="133" customWidth="1"/>
    <col min="5677" max="5677" width="4.28515625" style="133" customWidth="1"/>
    <col min="5678" max="5678" width="4.140625" style="133" customWidth="1"/>
    <col min="5679" max="5679" width="5" style="133" customWidth="1"/>
    <col min="5680" max="5680" width="4.85546875" style="133" customWidth="1"/>
    <col min="5681" max="5681" width="4.7109375" style="133" customWidth="1"/>
    <col min="5682" max="5683" width="5" style="133" customWidth="1"/>
    <col min="5684" max="5685" width="5.42578125" style="133" customWidth="1"/>
    <col min="5686" max="5690" width="5" style="133" customWidth="1"/>
    <col min="5691" max="5691" width="4.85546875" style="133" customWidth="1"/>
    <col min="5692" max="5692" width="5" style="133" customWidth="1"/>
    <col min="5693" max="5693" width="4.7109375" style="133" customWidth="1"/>
    <col min="5694" max="5694" width="4.85546875" style="133" customWidth="1"/>
    <col min="5695" max="5695" width="5.28515625" style="133" customWidth="1"/>
    <col min="5696" max="5697" width="4.85546875" style="133" customWidth="1"/>
    <col min="5698" max="5698" width="5" style="133" customWidth="1"/>
    <col min="5699" max="5699" width="4.28515625" style="133" customWidth="1"/>
    <col min="5700" max="5700" width="4.5703125" style="133" customWidth="1"/>
    <col min="5701" max="5701" width="5" style="133" customWidth="1"/>
    <col min="5702" max="5702" width="4.7109375" style="133" customWidth="1"/>
    <col min="5703" max="5703" width="5" style="133" customWidth="1"/>
    <col min="5704" max="5704" width="4.7109375" style="133" customWidth="1"/>
    <col min="5705" max="5705" width="5" style="133" customWidth="1"/>
    <col min="5706" max="5706" width="5.28515625" style="133" customWidth="1"/>
    <col min="5707" max="5707" width="5.85546875" style="133" customWidth="1"/>
    <col min="5708" max="5708" width="4.7109375" style="133" customWidth="1"/>
    <col min="5709" max="5709" width="5.28515625" style="133" customWidth="1"/>
    <col min="5710" max="5710" width="5.42578125" style="133" customWidth="1"/>
    <col min="5711" max="5711" width="5" style="133" customWidth="1"/>
    <col min="5712" max="5712" width="4.85546875" style="133" customWidth="1"/>
    <col min="5713" max="5713" width="4.28515625" style="133" customWidth="1"/>
    <col min="5714" max="5888" width="9.140625" style="133"/>
    <col min="5889" max="5889" width="9" style="133" customWidth="1"/>
    <col min="5890" max="5891" width="4.5703125" style="133" customWidth="1"/>
    <col min="5892" max="5892" width="5.28515625" style="133" customWidth="1"/>
    <col min="5893" max="5893" width="4.42578125" style="133" customWidth="1"/>
    <col min="5894" max="5894" width="5.28515625" style="133" customWidth="1"/>
    <col min="5895" max="5895" width="4.28515625" style="133" customWidth="1"/>
    <col min="5896" max="5896" width="4.7109375" style="133" customWidth="1"/>
    <col min="5897" max="5897" width="4.28515625" style="133" customWidth="1"/>
    <col min="5898" max="5898" width="4.42578125" style="133" customWidth="1"/>
    <col min="5899" max="5899" width="5.7109375" style="133" customWidth="1"/>
    <col min="5900" max="5900" width="4.42578125" style="133" customWidth="1"/>
    <col min="5901" max="5901" width="4.7109375" style="133" customWidth="1"/>
    <col min="5902" max="5902" width="4.42578125" style="133" customWidth="1"/>
    <col min="5903" max="5903" width="4.5703125" style="133" customWidth="1"/>
    <col min="5904" max="5904" width="4.42578125" style="133" customWidth="1"/>
    <col min="5905" max="5905" width="4.7109375" style="133" customWidth="1"/>
    <col min="5906" max="5906" width="4.5703125" style="133" customWidth="1"/>
    <col min="5907" max="5908" width="4.140625" style="133" customWidth="1"/>
    <col min="5909" max="5909" width="4.85546875" style="133" customWidth="1"/>
    <col min="5910" max="5910" width="5" style="133" customWidth="1"/>
    <col min="5911" max="5911" width="4.85546875" style="133" customWidth="1"/>
    <col min="5912" max="5912" width="5" style="133" customWidth="1"/>
    <col min="5913" max="5913" width="6" style="133" customWidth="1"/>
    <col min="5914" max="5914" width="5.42578125" style="133" customWidth="1"/>
    <col min="5915" max="5915" width="5.7109375" style="133" customWidth="1"/>
    <col min="5916" max="5917" width="5" style="133" customWidth="1"/>
    <col min="5918" max="5919" width="5.42578125" style="133" customWidth="1"/>
    <col min="5920" max="5920" width="5.7109375" style="133" customWidth="1"/>
    <col min="5921" max="5921" width="4.85546875" style="133" customWidth="1"/>
    <col min="5922" max="5922" width="5" style="133" customWidth="1"/>
    <col min="5923" max="5923" width="4.85546875" style="133" customWidth="1"/>
    <col min="5924" max="5924" width="5.42578125" style="133" customWidth="1"/>
    <col min="5925" max="5925" width="5.5703125" style="133" customWidth="1"/>
    <col min="5926" max="5926" width="5" style="133" customWidth="1"/>
    <col min="5927" max="5929" width="4.85546875" style="133" customWidth="1"/>
    <col min="5930" max="5930" width="4.42578125" style="133" customWidth="1"/>
    <col min="5931" max="5932" width="4.85546875" style="133" customWidth="1"/>
    <col min="5933" max="5933" width="4.28515625" style="133" customWidth="1"/>
    <col min="5934" max="5934" width="4.140625" style="133" customWidth="1"/>
    <col min="5935" max="5935" width="5" style="133" customWidth="1"/>
    <col min="5936" max="5936" width="4.85546875" style="133" customWidth="1"/>
    <col min="5937" max="5937" width="4.7109375" style="133" customWidth="1"/>
    <col min="5938" max="5939" width="5" style="133" customWidth="1"/>
    <col min="5940" max="5941" width="5.42578125" style="133" customWidth="1"/>
    <col min="5942" max="5946" width="5" style="133" customWidth="1"/>
    <col min="5947" max="5947" width="4.85546875" style="133" customWidth="1"/>
    <col min="5948" max="5948" width="5" style="133" customWidth="1"/>
    <col min="5949" max="5949" width="4.7109375" style="133" customWidth="1"/>
    <col min="5950" max="5950" width="4.85546875" style="133" customWidth="1"/>
    <col min="5951" max="5951" width="5.28515625" style="133" customWidth="1"/>
    <col min="5952" max="5953" width="4.85546875" style="133" customWidth="1"/>
    <col min="5954" max="5954" width="5" style="133" customWidth="1"/>
    <col min="5955" max="5955" width="4.28515625" style="133" customWidth="1"/>
    <col min="5956" max="5956" width="4.5703125" style="133" customWidth="1"/>
    <col min="5957" max="5957" width="5" style="133" customWidth="1"/>
    <col min="5958" max="5958" width="4.7109375" style="133" customWidth="1"/>
    <col min="5959" max="5959" width="5" style="133" customWidth="1"/>
    <col min="5960" max="5960" width="4.7109375" style="133" customWidth="1"/>
    <col min="5961" max="5961" width="5" style="133" customWidth="1"/>
    <col min="5962" max="5962" width="5.28515625" style="133" customWidth="1"/>
    <col min="5963" max="5963" width="5.85546875" style="133" customWidth="1"/>
    <col min="5964" max="5964" width="4.7109375" style="133" customWidth="1"/>
    <col min="5965" max="5965" width="5.28515625" style="133" customWidth="1"/>
    <col min="5966" max="5966" width="5.42578125" style="133" customWidth="1"/>
    <col min="5967" max="5967" width="5" style="133" customWidth="1"/>
    <col min="5968" max="5968" width="4.85546875" style="133" customWidth="1"/>
    <col min="5969" max="5969" width="4.28515625" style="133" customWidth="1"/>
    <col min="5970" max="6144" width="9.140625" style="133"/>
    <col min="6145" max="6145" width="9" style="133" customWidth="1"/>
    <col min="6146" max="6147" width="4.5703125" style="133" customWidth="1"/>
    <col min="6148" max="6148" width="5.28515625" style="133" customWidth="1"/>
    <col min="6149" max="6149" width="4.42578125" style="133" customWidth="1"/>
    <col min="6150" max="6150" width="5.28515625" style="133" customWidth="1"/>
    <col min="6151" max="6151" width="4.28515625" style="133" customWidth="1"/>
    <col min="6152" max="6152" width="4.7109375" style="133" customWidth="1"/>
    <col min="6153" max="6153" width="4.28515625" style="133" customWidth="1"/>
    <col min="6154" max="6154" width="4.42578125" style="133" customWidth="1"/>
    <col min="6155" max="6155" width="5.7109375" style="133" customWidth="1"/>
    <col min="6156" max="6156" width="4.42578125" style="133" customWidth="1"/>
    <col min="6157" max="6157" width="4.7109375" style="133" customWidth="1"/>
    <col min="6158" max="6158" width="4.42578125" style="133" customWidth="1"/>
    <col min="6159" max="6159" width="4.5703125" style="133" customWidth="1"/>
    <col min="6160" max="6160" width="4.42578125" style="133" customWidth="1"/>
    <col min="6161" max="6161" width="4.7109375" style="133" customWidth="1"/>
    <col min="6162" max="6162" width="4.5703125" style="133" customWidth="1"/>
    <col min="6163" max="6164" width="4.140625" style="133" customWidth="1"/>
    <col min="6165" max="6165" width="4.85546875" style="133" customWidth="1"/>
    <col min="6166" max="6166" width="5" style="133" customWidth="1"/>
    <col min="6167" max="6167" width="4.85546875" style="133" customWidth="1"/>
    <col min="6168" max="6168" width="5" style="133" customWidth="1"/>
    <col min="6169" max="6169" width="6" style="133" customWidth="1"/>
    <col min="6170" max="6170" width="5.42578125" style="133" customWidth="1"/>
    <col min="6171" max="6171" width="5.7109375" style="133" customWidth="1"/>
    <col min="6172" max="6173" width="5" style="133" customWidth="1"/>
    <col min="6174" max="6175" width="5.42578125" style="133" customWidth="1"/>
    <col min="6176" max="6176" width="5.7109375" style="133" customWidth="1"/>
    <col min="6177" max="6177" width="4.85546875" style="133" customWidth="1"/>
    <col min="6178" max="6178" width="5" style="133" customWidth="1"/>
    <col min="6179" max="6179" width="4.85546875" style="133" customWidth="1"/>
    <col min="6180" max="6180" width="5.42578125" style="133" customWidth="1"/>
    <col min="6181" max="6181" width="5.5703125" style="133" customWidth="1"/>
    <col min="6182" max="6182" width="5" style="133" customWidth="1"/>
    <col min="6183" max="6185" width="4.85546875" style="133" customWidth="1"/>
    <col min="6186" max="6186" width="4.42578125" style="133" customWidth="1"/>
    <col min="6187" max="6188" width="4.85546875" style="133" customWidth="1"/>
    <col min="6189" max="6189" width="4.28515625" style="133" customWidth="1"/>
    <col min="6190" max="6190" width="4.140625" style="133" customWidth="1"/>
    <col min="6191" max="6191" width="5" style="133" customWidth="1"/>
    <col min="6192" max="6192" width="4.85546875" style="133" customWidth="1"/>
    <col min="6193" max="6193" width="4.7109375" style="133" customWidth="1"/>
    <col min="6194" max="6195" width="5" style="133" customWidth="1"/>
    <col min="6196" max="6197" width="5.42578125" style="133" customWidth="1"/>
    <col min="6198" max="6202" width="5" style="133" customWidth="1"/>
    <col min="6203" max="6203" width="4.85546875" style="133" customWidth="1"/>
    <col min="6204" max="6204" width="5" style="133" customWidth="1"/>
    <col min="6205" max="6205" width="4.7109375" style="133" customWidth="1"/>
    <col min="6206" max="6206" width="4.85546875" style="133" customWidth="1"/>
    <col min="6207" max="6207" width="5.28515625" style="133" customWidth="1"/>
    <col min="6208" max="6209" width="4.85546875" style="133" customWidth="1"/>
    <col min="6210" max="6210" width="5" style="133" customWidth="1"/>
    <col min="6211" max="6211" width="4.28515625" style="133" customWidth="1"/>
    <col min="6212" max="6212" width="4.5703125" style="133" customWidth="1"/>
    <col min="6213" max="6213" width="5" style="133" customWidth="1"/>
    <col min="6214" max="6214" width="4.7109375" style="133" customWidth="1"/>
    <col min="6215" max="6215" width="5" style="133" customWidth="1"/>
    <col min="6216" max="6216" width="4.7109375" style="133" customWidth="1"/>
    <col min="6217" max="6217" width="5" style="133" customWidth="1"/>
    <col min="6218" max="6218" width="5.28515625" style="133" customWidth="1"/>
    <col min="6219" max="6219" width="5.85546875" style="133" customWidth="1"/>
    <col min="6220" max="6220" width="4.7109375" style="133" customWidth="1"/>
    <col min="6221" max="6221" width="5.28515625" style="133" customWidth="1"/>
    <col min="6222" max="6222" width="5.42578125" style="133" customWidth="1"/>
    <col min="6223" max="6223" width="5" style="133" customWidth="1"/>
    <col min="6224" max="6224" width="4.85546875" style="133" customWidth="1"/>
    <col min="6225" max="6225" width="4.28515625" style="133" customWidth="1"/>
    <col min="6226" max="6400" width="9.140625" style="133"/>
    <col min="6401" max="6401" width="9" style="133" customWidth="1"/>
    <col min="6402" max="6403" width="4.5703125" style="133" customWidth="1"/>
    <col min="6404" max="6404" width="5.28515625" style="133" customWidth="1"/>
    <col min="6405" max="6405" width="4.42578125" style="133" customWidth="1"/>
    <col min="6406" max="6406" width="5.28515625" style="133" customWidth="1"/>
    <col min="6407" max="6407" width="4.28515625" style="133" customWidth="1"/>
    <col min="6408" max="6408" width="4.7109375" style="133" customWidth="1"/>
    <col min="6409" max="6409" width="4.28515625" style="133" customWidth="1"/>
    <col min="6410" max="6410" width="4.42578125" style="133" customWidth="1"/>
    <col min="6411" max="6411" width="5.7109375" style="133" customWidth="1"/>
    <col min="6412" max="6412" width="4.42578125" style="133" customWidth="1"/>
    <col min="6413" max="6413" width="4.7109375" style="133" customWidth="1"/>
    <col min="6414" max="6414" width="4.42578125" style="133" customWidth="1"/>
    <col min="6415" max="6415" width="4.5703125" style="133" customWidth="1"/>
    <col min="6416" max="6416" width="4.42578125" style="133" customWidth="1"/>
    <col min="6417" max="6417" width="4.7109375" style="133" customWidth="1"/>
    <col min="6418" max="6418" width="4.5703125" style="133" customWidth="1"/>
    <col min="6419" max="6420" width="4.140625" style="133" customWidth="1"/>
    <col min="6421" max="6421" width="4.85546875" style="133" customWidth="1"/>
    <col min="6422" max="6422" width="5" style="133" customWidth="1"/>
    <col min="6423" max="6423" width="4.85546875" style="133" customWidth="1"/>
    <col min="6424" max="6424" width="5" style="133" customWidth="1"/>
    <col min="6425" max="6425" width="6" style="133" customWidth="1"/>
    <col min="6426" max="6426" width="5.42578125" style="133" customWidth="1"/>
    <col min="6427" max="6427" width="5.7109375" style="133" customWidth="1"/>
    <col min="6428" max="6429" width="5" style="133" customWidth="1"/>
    <col min="6430" max="6431" width="5.42578125" style="133" customWidth="1"/>
    <col min="6432" max="6432" width="5.7109375" style="133" customWidth="1"/>
    <col min="6433" max="6433" width="4.85546875" style="133" customWidth="1"/>
    <col min="6434" max="6434" width="5" style="133" customWidth="1"/>
    <col min="6435" max="6435" width="4.85546875" style="133" customWidth="1"/>
    <col min="6436" max="6436" width="5.42578125" style="133" customWidth="1"/>
    <col min="6437" max="6437" width="5.5703125" style="133" customWidth="1"/>
    <col min="6438" max="6438" width="5" style="133" customWidth="1"/>
    <col min="6439" max="6441" width="4.85546875" style="133" customWidth="1"/>
    <col min="6442" max="6442" width="4.42578125" style="133" customWidth="1"/>
    <col min="6443" max="6444" width="4.85546875" style="133" customWidth="1"/>
    <col min="6445" max="6445" width="4.28515625" style="133" customWidth="1"/>
    <col min="6446" max="6446" width="4.140625" style="133" customWidth="1"/>
    <col min="6447" max="6447" width="5" style="133" customWidth="1"/>
    <col min="6448" max="6448" width="4.85546875" style="133" customWidth="1"/>
    <col min="6449" max="6449" width="4.7109375" style="133" customWidth="1"/>
    <col min="6450" max="6451" width="5" style="133" customWidth="1"/>
    <col min="6452" max="6453" width="5.42578125" style="133" customWidth="1"/>
    <col min="6454" max="6458" width="5" style="133" customWidth="1"/>
    <col min="6459" max="6459" width="4.85546875" style="133" customWidth="1"/>
    <col min="6460" max="6460" width="5" style="133" customWidth="1"/>
    <col min="6461" max="6461" width="4.7109375" style="133" customWidth="1"/>
    <col min="6462" max="6462" width="4.85546875" style="133" customWidth="1"/>
    <col min="6463" max="6463" width="5.28515625" style="133" customWidth="1"/>
    <col min="6464" max="6465" width="4.85546875" style="133" customWidth="1"/>
    <col min="6466" max="6466" width="5" style="133" customWidth="1"/>
    <col min="6467" max="6467" width="4.28515625" style="133" customWidth="1"/>
    <col min="6468" max="6468" width="4.5703125" style="133" customWidth="1"/>
    <col min="6469" max="6469" width="5" style="133" customWidth="1"/>
    <col min="6470" max="6470" width="4.7109375" style="133" customWidth="1"/>
    <col min="6471" max="6471" width="5" style="133" customWidth="1"/>
    <col min="6472" max="6472" width="4.7109375" style="133" customWidth="1"/>
    <col min="6473" max="6473" width="5" style="133" customWidth="1"/>
    <col min="6474" max="6474" width="5.28515625" style="133" customWidth="1"/>
    <col min="6475" max="6475" width="5.85546875" style="133" customWidth="1"/>
    <col min="6476" max="6476" width="4.7109375" style="133" customWidth="1"/>
    <col min="6477" max="6477" width="5.28515625" style="133" customWidth="1"/>
    <col min="6478" max="6478" width="5.42578125" style="133" customWidth="1"/>
    <col min="6479" max="6479" width="5" style="133" customWidth="1"/>
    <col min="6480" max="6480" width="4.85546875" style="133" customWidth="1"/>
    <col min="6481" max="6481" width="4.28515625" style="133" customWidth="1"/>
    <col min="6482" max="6656" width="9.140625" style="133"/>
    <col min="6657" max="6657" width="9" style="133" customWidth="1"/>
    <col min="6658" max="6659" width="4.5703125" style="133" customWidth="1"/>
    <col min="6660" max="6660" width="5.28515625" style="133" customWidth="1"/>
    <col min="6661" max="6661" width="4.42578125" style="133" customWidth="1"/>
    <col min="6662" max="6662" width="5.28515625" style="133" customWidth="1"/>
    <col min="6663" max="6663" width="4.28515625" style="133" customWidth="1"/>
    <col min="6664" max="6664" width="4.7109375" style="133" customWidth="1"/>
    <col min="6665" max="6665" width="4.28515625" style="133" customWidth="1"/>
    <col min="6666" max="6666" width="4.42578125" style="133" customWidth="1"/>
    <col min="6667" max="6667" width="5.7109375" style="133" customWidth="1"/>
    <col min="6668" max="6668" width="4.42578125" style="133" customWidth="1"/>
    <col min="6669" max="6669" width="4.7109375" style="133" customWidth="1"/>
    <col min="6670" max="6670" width="4.42578125" style="133" customWidth="1"/>
    <col min="6671" max="6671" width="4.5703125" style="133" customWidth="1"/>
    <col min="6672" max="6672" width="4.42578125" style="133" customWidth="1"/>
    <col min="6673" max="6673" width="4.7109375" style="133" customWidth="1"/>
    <col min="6674" max="6674" width="4.5703125" style="133" customWidth="1"/>
    <col min="6675" max="6676" width="4.140625" style="133" customWidth="1"/>
    <col min="6677" max="6677" width="4.85546875" style="133" customWidth="1"/>
    <col min="6678" max="6678" width="5" style="133" customWidth="1"/>
    <col min="6679" max="6679" width="4.85546875" style="133" customWidth="1"/>
    <col min="6680" max="6680" width="5" style="133" customWidth="1"/>
    <col min="6681" max="6681" width="6" style="133" customWidth="1"/>
    <col min="6682" max="6682" width="5.42578125" style="133" customWidth="1"/>
    <col min="6683" max="6683" width="5.7109375" style="133" customWidth="1"/>
    <col min="6684" max="6685" width="5" style="133" customWidth="1"/>
    <col min="6686" max="6687" width="5.42578125" style="133" customWidth="1"/>
    <col min="6688" max="6688" width="5.7109375" style="133" customWidth="1"/>
    <col min="6689" max="6689" width="4.85546875" style="133" customWidth="1"/>
    <col min="6690" max="6690" width="5" style="133" customWidth="1"/>
    <col min="6691" max="6691" width="4.85546875" style="133" customWidth="1"/>
    <col min="6692" max="6692" width="5.42578125" style="133" customWidth="1"/>
    <col min="6693" max="6693" width="5.5703125" style="133" customWidth="1"/>
    <col min="6694" max="6694" width="5" style="133" customWidth="1"/>
    <col min="6695" max="6697" width="4.85546875" style="133" customWidth="1"/>
    <col min="6698" max="6698" width="4.42578125" style="133" customWidth="1"/>
    <col min="6699" max="6700" width="4.85546875" style="133" customWidth="1"/>
    <col min="6701" max="6701" width="4.28515625" style="133" customWidth="1"/>
    <col min="6702" max="6702" width="4.140625" style="133" customWidth="1"/>
    <col min="6703" max="6703" width="5" style="133" customWidth="1"/>
    <col min="6704" max="6704" width="4.85546875" style="133" customWidth="1"/>
    <col min="6705" max="6705" width="4.7109375" style="133" customWidth="1"/>
    <col min="6706" max="6707" width="5" style="133" customWidth="1"/>
    <col min="6708" max="6709" width="5.42578125" style="133" customWidth="1"/>
    <col min="6710" max="6714" width="5" style="133" customWidth="1"/>
    <col min="6715" max="6715" width="4.85546875" style="133" customWidth="1"/>
    <col min="6716" max="6716" width="5" style="133" customWidth="1"/>
    <col min="6717" max="6717" width="4.7109375" style="133" customWidth="1"/>
    <col min="6718" max="6718" width="4.85546875" style="133" customWidth="1"/>
    <col min="6719" max="6719" width="5.28515625" style="133" customWidth="1"/>
    <col min="6720" max="6721" width="4.85546875" style="133" customWidth="1"/>
    <col min="6722" max="6722" width="5" style="133" customWidth="1"/>
    <col min="6723" max="6723" width="4.28515625" style="133" customWidth="1"/>
    <col min="6724" max="6724" width="4.5703125" style="133" customWidth="1"/>
    <col min="6725" max="6725" width="5" style="133" customWidth="1"/>
    <col min="6726" max="6726" width="4.7109375" style="133" customWidth="1"/>
    <col min="6727" max="6727" width="5" style="133" customWidth="1"/>
    <col min="6728" max="6728" width="4.7109375" style="133" customWidth="1"/>
    <col min="6729" max="6729" width="5" style="133" customWidth="1"/>
    <col min="6730" max="6730" width="5.28515625" style="133" customWidth="1"/>
    <col min="6731" max="6731" width="5.85546875" style="133" customWidth="1"/>
    <col min="6732" max="6732" width="4.7109375" style="133" customWidth="1"/>
    <col min="6733" max="6733" width="5.28515625" style="133" customWidth="1"/>
    <col min="6734" max="6734" width="5.42578125" style="133" customWidth="1"/>
    <col min="6735" max="6735" width="5" style="133" customWidth="1"/>
    <col min="6736" max="6736" width="4.85546875" style="133" customWidth="1"/>
    <col min="6737" max="6737" width="4.28515625" style="133" customWidth="1"/>
    <col min="6738" max="6912" width="9.140625" style="133"/>
    <col min="6913" max="6913" width="9" style="133" customWidth="1"/>
    <col min="6914" max="6915" width="4.5703125" style="133" customWidth="1"/>
    <col min="6916" max="6916" width="5.28515625" style="133" customWidth="1"/>
    <col min="6917" max="6917" width="4.42578125" style="133" customWidth="1"/>
    <col min="6918" max="6918" width="5.28515625" style="133" customWidth="1"/>
    <col min="6919" max="6919" width="4.28515625" style="133" customWidth="1"/>
    <col min="6920" max="6920" width="4.7109375" style="133" customWidth="1"/>
    <col min="6921" max="6921" width="4.28515625" style="133" customWidth="1"/>
    <col min="6922" max="6922" width="4.42578125" style="133" customWidth="1"/>
    <col min="6923" max="6923" width="5.7109375" style="133" customWidth="1"/>
    <col min="6924" max="6924" width="4.42578125" style="133" customWidth="1"/>
    <col min="6925" max="6925" width="4.7109375" style="133" customWidth="1"/>
    <col min="6926" max="6926" width="4.42578125" style="133" customWidth="1"/>
    <col min="6927" max="6927" width="4.5703125" style="133" customWidth="1"/>
    <col min="6928" max="6928" width="4.42578125" style="133" customWidth="1"/>
    <col min="6929" max="6929" width="4.7109375" style="133" customWidth="1"/>
    <col min="6930" max="6930" width="4.5703125" style="133" customWidth="1"/>
    <col min="6931" max="6932" width="4.140625" style="133" customWidth="1"/>
    <col min="6933" max="6933" width="4.85546875" style="133" customWidth="1"/>
    <col min="6934" max="6934" width="5" style="133" customWidth="1"/>
    <col min="6935" max="6935" width="4.85546875" style="133" customWidth="1"/>
    <col min="6936" max="6936" width="5" style="133" customWidth="1"/>
    <col min="6937" max="6937" width="6" style="133" customWidth="1"/>
    <col min="6938" max="6938" width="5.42578125" style="133" customWidth="1"/>
    <col min="6939" max="6939" width="5.7109375" style="133" customWidth="1"/>
    <col min="6940" max="6941" width="5" style="133" customWidth="1"/>
    <col min="6942" max="6943" width="5.42578125" style="133" customWidth="1"/>
    <col min="6944" max="6944" width="5.7109375" style="133" customWidth="1"/>
    <col min="6945" max="6945" width="4.85546875" style="133" customWidth="1"/>
    <col min="6946" max="6946" width="5" style="133" customWidth="1"/>
    <col min="6947" max="6947" width="4.85546875" style="133" customWidth="1"/>
    <col min="6948" max="6948" width="5.42578125" style="133" customWidth="1"/>
    <col min="6949" max="6949" width="5.5703125" style="133" customWidth="1"/>
    <col min="6950" max="6950" width="5" style="133" customWidth="1"/>
    <col min="6951" max="6953" width="4.85546875" style="133" customWidth="1"/>
    <col min="6954" max="6954" width="4.42578125" style="133" customWidth="1"/>
    <col min="6955" max="6956" width="4.85546875" style="133" customWidth="1"/>
    <col min="6957" max="6957" width="4.28515625" style="133" customWidth="1"/>
    <col min="6958" max="6958" width="4.140625" style="133" customWidth="1"/>
    <col min="6959" max="6959" width="5" style="133" customWidth="1"/>
    <col min="6960" max="6960" width="4.85546875" style="133" customWidth="1"/>
    <col min="6961" max="6961" width="4.7109375" style="133" customWidth="1"/>
    <col min="6962" max="6963" width="5" style="133" customWidth="1"/>
    <col min="6964" max="6965" width="5.42578125" style="133" customWidth="1"/>
    <col min="6966" max="6970" width="5" style="133" customWidth="1"/>
    <col min="6971" max="6971" width="4.85546875" style="133" customWidth="1"/>
    <col min="6972" max="6972" width="5" style="133" customWidth="1"/>
    <col min="6973" max="6973" width="4.7109375" style="133" customWidth="1"/>
    <col min="6974" max="6974" width="4.85546875" style="133" customWidth="1"/>
    <col min="6975" max="6975" width="5.28515625" style="133" customWidth="1"/>
    <col min="6976" max="6977" width="4.85546875" style="133" customWidth="1"/>
    <col min="6978" max="6978" width="5" style="133" customWidth="1"/>
    <col min="6979" max="6979" width="4.28515625" style="133" customWidth="1"/>
    <col min="6980" max="6980" width="4.5703125" style="133" customWidth="1"/>
    <col min="6981" max="6981" width="5" style="133" customWidth="1"/>
    <col min="6982" max="6982" width="4.7109375" style="133" customWidth="1"/>
    <col min="6983" max="6983" width="5" style="133" customWidth="1"/>
    <col min="6984" max="6984" width="4.7109375" style="133" customWidth="1"/>
    <col min="6985" max="6985" width="5" style="133" customWidth="1"/>
    <col min="6986" max="6986" width="5.28515625" style="133" customWidth="1"/>
    <col min="6987" max="6987" width="5.85546875" style="133" customWidth="1"/>
    <col min="6988" max="6988" width="4.7109375" style="133" customWidth="1"/>
    <col min="6989" max="6989" width="5.28515625" style="133" customWidth="1"/>
    <col min="6990" max="6990" width="5.42578125" style="133" customWidth="1"/>
    <col min="6991" max="6991" width="5" style="133" customWidth="1"/>
    <col min="6992" max="6992" width="4.85546875" style="133" customWidth="1"/>
    <col min="6993" max="6993" width="4.28515625" style="133" customWidth="1"/>
    <col min="6994" max="7168" width="9.140625" style="133"/>
    <col min="7169" max="7169" width="9" style="133" customWidth="1"/>
    <col min="7170" max="7171" width="4.5703125" style="133" customWidth="1"/>
    <col min="7172" max="7172" width="5.28515625" style="133" customWidth="1"/>
    <col min="7173" max="7173" width="4.42578125" style="133" customWidth="1"/>
    <col min="7174" max="7174" width="5.28515625" style="133" customWidth="1"/>
    <col min="7175" max="7175" width="4.28515625" style="133" customWidth="1"/>
    <col min="7176" max="7176" width="4.7109375" style="133" customWidth="1"/>
    <col min="7177" max="7177" width="4.28515625" style="133" customWidth="1"/>
    <col min="7178" max="7178" width="4.42578125" style="133" customWidth="1"/>
    <col min="7179" max="7179" width="5.7109375" style="133" customWidth="1"/>
    <col min="7180" max="7180" width="4.42578125" style="133" customWidth="1"/>
    <col min="7181" max="7181" width="4.7109375" style="133" customWidth="1"/>
    <col min="7182" max="7182" width="4.42578125" style="133" customWidth="1"/>
    <col min="7183" max="7183" width="4.5703125" style="133" customWidth="1"/>
    <col min="7184" max="7184" width="4.42578125" style="133" customWidth="1"/>
    <col min="7185" max="7185" width="4.7109375" style="133" customWidth="1"/>
    <col min="7186" max="7186" width="4.5703125" style="133" customWidth="1"/>
    <col min="7187" max="7188" width="4.140625" style="133" customWidth="1"/>
    <col min="7189" max="7189" width="4.85546875" style="133" customWidth="1"/>
    <col min="7190" max="7190" width="5" style="133" customWidth="1"/>
    <col min="7191" max="7191" width="4.85546875" style="133" customWidth="1"/>
    <col min="7192" max="7192" width="5" style="133" customWidth="1"/>
    <col min="7193" max="7193" width="6" style="133" customWidth="1"/>
    <col min="7194" max="7194" width="5.42578125" style="133" customWidth="1"/>
    <col min="7195" max="7195" width="5.7109375" style="133" customWidth="1"/>
    <col min="7196" max="7197" width="5" style="133" customWidth="1"/>
    <col min="7198" max="7199" width="5.42578125" style="133" customWidth="1"/>
    <col min="7200" max="7200" width="5.7109375" style="133" customWidth="1"/>
    <col min="7201" max="7201" width="4.85546875" style="133" customWidth="1"/>
    <col min="7202" max="7202" width="5" style="133" customWidth="1"/>
    <col min="7203" max="7203" width="4.85546875" style="133" customWidth="1"/>
    <col min="7204" max="7204" width="5.42578125" style="133" customWidth="1"/>
    <col min="7205" max="7205" width="5.5703125" style="133" customWidth="1"/>
    <col min="7206" max="7206" width="5" style="133" customWidth="1"/>
    <col min="7207" max="7209" width="4.85546875" style="133" customWidth="1"/>
    <col min="7210" max="7210" width="4.42578125" style="133" customWidth="1"/>
    <col min="7211" max="7212" width="4.85546875" style="133" customWidth="1"/>
    <col min="7213" max="7213" width="4.28515625" style="133" customWidth="1"/>
    <col min="7214" max="7214" width="4.140625" style="133" customWidth="1"/>
    <col min="7215" max="7215" width="5" style="133" customWidth="1"/>
    <col min="7216" max="7216" width="4.85546875" style="133" customWidth="1"/>
    <col min="7217" max="7217" width="4.7109375" style="133" customWidth="1"/>
    <col min="7218" max="7219" width="5" style="133" customWidth="1"/>
    <col min="7220" max="7221" width="5.42578125" style="133" customWidth="1"/>
    <col min="7222" max="7226" width="5" style="133" customWidth="1"/>
    <col min="7227" max="7227" width="4.85546875" style="133" customWidth="1"/>
    <col min="7228" max="7228" width="5" style="133" customWidth="1"/>
    <col min="7229" max="7229" width="4.7109375" style="133" customWidth="1"/>
    <col min="7230" max="7230" width="4.85546875" style="133" customWidth="1"/>
    <col min="7231" max="7231" width="5.28515625" style="133" customWidth="1"/>
    <col min="7232" max="7233" width="4.85546875" style="133" customWidth="1"/>
    <col min="7234" max="7234" width="5" style="133" customWidth="1"/>
    <col min="7235" max="7235" width="4.28515625" style="133" customWidth="1"/>
    <col min="7236" max="7236" width="4.5703125" style="133" customWidth="1"/>
    <col min="7237" max="7237" width="5" style="133" customWidth="1"/>
    <col min="7238" max="7238" width="4.7109375" style="133" customWidth="1"/>
    <col min="7239" max="7239" width="5" style="133" customWidth="1"/>
    <col min="7240" max="7240" width="4.7109375" style="133" customWidth="1"/>
    <col min="7241" max="7241" width="5" style="133" customWidth="1"/>
    <col min="7242" max="7242" width="5.28515625" style="133" customWidth="1"/>
    <col min="7243" max="7243" width="5.85546875" style="133" customWidth="1"/>
    <col min="7244" max="7244" width="4.7109375" style="133" customWidth="1"/>
    <col min="7245" max="7245" width="5.28515625" style="133" customWidth="1"/>
    <col min="7246" max="7246" width="5.42578125" style="133" customWidth="1"/>
    <col min="7247" max="7247" width="5" style="133" customWidth="1"/>
    <col min="7248" max="7248" width="4.85546875" style="133" customWidth="1"/>
    <col min="7249" max="7249" width="4.28515625" style="133" customWidth="1"/>
    <col min="7250" max="7424" width="9.140625" style="133"/>
    <col min="7425" max="7425" width="9" style="133" customWidth="1"/>
    <col min="7426" max="7427" width="4.5703125" style="133" customWidth="1"/>
    <col min="7428" max="7428" width="5.28515625" style="133" customWidth="1"/>
    <col min="7429" max="7429" width="4.42578125" style="133" customWidth="1"/>
    <col min="7430" max="7430" width="5.28515625" style="133" customWidth="1"/>
    <col min="7431" max="7431" width="4.28515625" style="133" customWidth="1"/>
    <col min="7432" max="7432" width="4.7109375" style="133" customWidth="1"/>
    <col min="7433" max="7433" width="4.28515625" style="133" customWidth="1"/>
    <col min="7434" max="7434" width="4.42578125" style="133" customWidth="1"/>
    <col min="7435" max="7435" width="5.7109375" style="133" customWidth="1"/>
    <col min="7436" max="7436" width="4.42578125" style="133" customWidth="1"/>
    <col min="7437" max="7437" width="4.7109375" style="133" customWidth="1"/>
    <col min="7438" max="7438" width="4.42578125" style="133" customWidth="1"/>
    <col min="7439" max="7439" width="4.5703125" style="133" customWidth="1"/>
    <col min="7440" max="7440" width="4.42578125" style="133" customWidth="1"/>
    <col min="7441" max="7441" width="4.7109375" style="133" customWidth="1"/>
    <col min="7442" max="7442" width="4.5703125" style="133" customWidth="1"/>
    <col min="7443" max="7444" width="4.140625" style="133" customWidth="1"/>
    <col min="7445" max="7445" width="4.85546875" style="133" customWidth="1"/>
    <col min="7446" max="7446" width="5" style="133" customWidth="1"/>
    <col min="7447" max="7447" width="4.85546875" style="133" customWidth="1"/>
    <col min="7448" max="7448" width="5" style="133" customWidth="1"/>
    <col min="7449" max="7449" width="6" style="133" customWidth="1"/>
    <col min="7450" max="7450" width="5.42578125" style="133" customWidth="1"/>
    <col min="7451" max="7451" width="5.7109375" style="133" customWidth="1"/>
    <col min="7452" max="7453" width="5" style="133" customWidth="1"/>
    <col min="7454" max="7455" width="5.42578125" style="133" customWidth="1"/>
    <col min="7456" max="7456" width="5.7109375" style="133" customWidth="1"/>
    <col min="7457" max="7457" width="4.85546875" style="133" customWidth="1"/>
    <col min="7458" max="7458" width="5" style="133" customWidth="1"/>
    <col min="7459" max="7459" width="4.85546875" style="133" customWidth="1"/>
    <col min="7460" max="7460" width="5.42578125" style="133" customWidth="1"/>
    <col min="7461" max="7461" width="5.5703125" style="133" customWidth="1"/>
    <col min="7462" max="7462" width="5" style="133" customWidth="1"/>
    <col min="7463" max="7465" width="4.85546875" style="133" customWidth="1"/>
    <col min="7466" max="7466" width="4.42578125" style="133" customWidth="1"/>
    <col min="7467" max="7468" width="4.85546875" style="133" customWidth="1"/>
    <col min="7469" max="7469" width="4.28515625" style="133" customWidth="1"/>
    <col min="7470" max="7470" width="4.140625" style="133" customWidth="1"/>
    <col min="7471" max="7471" width="5" style="133" customWidth="1"/>
    <col min="7472" max="7472" width="4.85546875" style="133" customWidth="1"/>
    <col min="7473" max="7473" width="4.7109375" style="133" customWidth="1"/>
    <col min="7474" max="7475" width="5" style="133" customWidth="1"/>
    <col min="7476" max="7477" width="5.42578125" style="133" customWidth="1"/>
    <col min="7478" max="7482" width="5" style="133" customWidth="1"/>
    <col min="7483" max="7483" width="4.85546875" style="133" customWidth="1"/>
    <col min="7484" max="7484" width="5" style="133" customWidth="1"/>
    <col min="7485" max="7485" width="4.7109375" style="133" customWidth="1"/>
    <col min="7486" max="7486" width="4.85546875" style="133" customWidth="1"/>
    <col min="7487" max="7487" width="5.28515625" style="133" customWidth="1"/>
    <col min="7488" max="7489" width="4.85546875" style="133" customWidth="1"/>
    <col min="7490" max="7490" width="5" style="133" customWidth="1"/>
    <col min="7491" max="7491" width="4.28515625" style="133" customWidth="1"/>
    <col min="7492" max="7492" width="4.5703125" style="133" customWidth="1"/>
    <col min="7493" max="7493" width="5" style="133" customWidth="1"/>
    <col min="7494" max="7494" width="4.7109375" style="133" customWidth="1"/>
    <col min="7495" max="7495" width="5" style="133" customWidth="1"/>
    <col min="7496" max="7496" width="4.7109375" style="133" customWidth="1"/>
    <col min="7497" max="7497" width="5" style="133" customWidth="1"/>
    <col min="7498" max="7498" width="5.28515625" style="133" customWidth="1"/>
    <col min="7499" max="7499" width="5.85546875" style="133" customWidth="1"/>
    <col min="7500" max="7500" width="4.7109375" style="133" customWidth="1"/>
    <col min="7501" max="7501" width="5.28515625" style="133" customWidth="1"/>
    <col min="7502" max="7502" width="5.42578125" style="133" customWidth="1"/>
    <col min="7503" max="7503" width="5" style="133" customWidth="1"/>
    <col min="7504" max="7504" width="4.85546875" style="133" customWidth="1"/>
    <col min="7505" max="7505" width="4.28515625" style="133" customWidth="1"/>
    <col min="7506" max="7680" width="9.140625" style="133"/>
    <col min="7681" max="7681" width="9" style="133" customWidth="1"/>
    <col min="7682" max="7683" width="4.5703125" style="133" customWidth="1"/>
    <col min="7684" max="7684" width="5.28515625" style="133" customWidth="1"/>
    <col min="7685" max="7685" width="4.42578125" style="133" customWidth="1"/>
    <col min="7686" max="7686" width="5.28515625" style="133" customWidth="1"/>
    <col min="7687" max="7687" width="4.28515625" style="133" customWidth="1"/>
    <col min="7688" max="7688" width="4.7109375" style="133" customWidth="1"/>
    <col min="7689" max="7689" width="4.28515625" style="133" customWidth="1"/>
    <col min="7690" max="7690" width="4.42578125" style="133" customWidth="1"/>
    <col min="7691" max="7691" width="5.7109375" style="133" customWidth="1"/>
    <col min="7692" max="7692" width="4.42578125" style="133" customWidth="1"/>
    <col min="7693" max="7693" width="4.7109375" style="133" customWidth="1"/>
    <col min="7694" max="7694" width="4.42578125" style="133" customWidth="1"/>
    <col min="7695" max="7695" width="4.5703125" style="133" customWidth="1"/>
    <col min="7696" max="7696" width="4.42578125" style="133" customWidth="1"/>
    <col min="7697" max="7697" width="4.7109375" style="133" customWidth="1"/>
    <col min="7698" max="7698" width="4.5703125" style="133" customWidth="1"/>
    <col min="7699" max="7700" width="4.140625" style="133" customWidth="1"/>
    <col min="7701" max="7701" width="4.85546875" style="133" customWidth="1"/>
    <col min="7702" max="7702" width="5" style="133" customWidth="1"/>
    <col min="7703" max="7703" width="4.85546875" style="133" customWidth="1"/>
    <col min="7704" max="7704" width="5" style="133" customWidth="1"/>
    <col min="7705" max="7705" width="6" style="133" customWidth="1"/>
    <col min="7706" max="7706" width="5.42578125" style="133" customWidth="1"/>
    <col min="7707" max="7707" width="5.7109375" style="133" customWidth="1"/>
    <col min="7708" max="7709" width="5" style="133" customWidth="1"/>
    <col min="7710" max="7711" width="5.42578125" style="133" customWidth="1"/>
    <col min="7712" max="7712" width="5.7109375" style="133" customWidth="1"/>
    <col min="7713" max="7713" width="4.85546875" style="133" customWidth="1"/>
    <col min="7714" max="7714" width="5" style="133" customWidth="1"/>
    <col min="7715" max="7715" width="4.85546875" style="133" customWidth="1"/>
    <col min="7716" max="7716" width="5.42578125" style="133" customWidth="1"/>
    <col min="7717" max="7717" width="5.5703125" style="133" customWidth="1"/>
    <col min="7718" max="7718" width="5" style="133" customWidth="1"/>
    <col min="7719" max="7721" width="4.85546875" style="133" customWidth="1"/>
    <col min="7722" max="7722" width="4.42578125" style="133" customWidth="1"/>
    <col min="7723" max="7724" width="4.85546875" style="133" customWidth="1"/>
    <col min="7725" max="7725" width="4.28515625" style="133" customWidth="1"/>
    <col min="7726" max="7726" width="4.140625" style="133" customWidth="1"/>
    <col min="7727" max="7727" width="5" style="133" customWidth="1"/>
    <col min="7728" max="7728" width="4.85546875" style="133" customWidth="1"/>
    <col min="7729" max="7729" width="4.7109375" style="133" customWidth="1"/>
    <col min="7730" max="7731" width="5" style="133" customWidth="1"/>
    <col min="7732" max="7733" width="5.42578125" style="133" customWidth="1"/>
    <col min="7734" max="7738" width="5" style="133" customWidth="1"/>
    <col min="7739" max="7739" width="4.85546875" style="133" customWidth="1"/>
    <col min="7740" max="7740" width="5" style="133" customWidth="1"/>
    <col min="7741" max="7741" width="4.7109375" style="133" customWidth="1"/>
    <col min="7742" max="7742" width="4.85546875" style="133" customWidth="1"/>
    <col min="7743" max="7743" width="5.28515625" style="133" customWidth="1"/>
    <col min="7744" max="7745" width="4.85546875" style="133" customWidth="1"/>
    <col min="7746" max="7746" width="5" style="133" customWidth="1"/>
    <col min="7747" max="7747" width="4.28515625" style="133" customWidth="1"/>
    <col min="7748" max="7748" width="4.5703125" style="133" customWidth="1"/>
    <col min="7749" max="7749" width="5" style="133" customWidth="1"/>
    <col min="7750" max="7750" width="4.7109375" style="133" customWidth="1"/>
    <col min="7751" max="7751" width="5" style="133" customWidth="1"/>
    <col min="7752" max="7752" width="4.7109375" style="133" customWidth="1"/>
    <col min="7753" max="7753" width="5" style="133" customWidth="1"/>
    <col min="7754" max="7754" width="5.28515625" style="133" customWidth="1"/>
    <col min="7755" max="7755" width="5.85546875" style="133" customWidth="1"/>
    <col min="7756" max="7756" width="4.7109375" style="133" customWidth="1"/>
    <col min="7757" max="7757" width="5.28515625" style="133" customWidth="1"/>
    <col min="7758" max="7758" width="5.42578125" style="133" customWidth="1"/>
    <col min="7759" max="7759" width="5" style="133" customWidth="1"/>
    <col min="7760" max="7760" width="4.85546875" style="133" customWidth="1"/>
    <col min="7761" max="7761" width="4.28515625" style="133" customWidth="1"/>
    <col min="7762" max="7936" width="9.140625" style="133"/>
    <col min="7937" max="7937" width="9" style="133" customWidth="1"/>
    <col min="7938" max="7939" width="4.5703125" style="133" customWidth="1"/>
    <col min="7940" max="7940" width="5.28515625" style="133" customWidth="1"/>
    <col min="7941" max="7941" width="4.42578125" style="133" customWidth="1"/>
    <col min="7942" max="7942" width="5.28515625" style="133" customWidth="1"/>
    <col min="7943" max="7943" width="4.28515625" style="133" customWidth="1"/>
    <col min="7944" max="7944" width="4.7109375" style="133" customWidth="1"/>
    <col min="7945" max="7945" width="4.28515625" style="133" customWidth="1"/>
    <col min="7946" max="7946" width="4.42578125" style="133" customWidth="1"/>
    <col min="7947" max="7947" width="5.7109375" style="133" customWidth="1"/>
    <col min="7948" max="7948" width="4.42578125" style="133" customWidth="1"/>
    <col min="7949" max="7949" width="4.7109375" style="133" customWidth="1"/>
    <col min="7950" max="7950" width="4.42578125" style="133" customWidth="1"/>
    <col min="7951" max="7951" width="4.5703125" style="133" customWidth="1"/>
    <col min="7952" max="7952" width="4.42578125" style="133" customWidth="1"/>
    <col min="7953" max="7953" width="4.7109375" style="133" customWidth="1"/>
    <col min="7954" max="7954" width="4.5703125" style="133" customWidth="1"/>
    <col min="7955" max="7956" width="4.140625" style="133" customWidth="1"/>
    <col min="7957" max="7957" width="4.85546875" style="133" customWidth="1"/>
    <col min="7958" max="7958" width="5" style="133" customWidth="1"/>
    <col min="7959" max="7959" width="4.85546875" style="133" customWidth="1"/>
    <col min="7960" max="7960" width="5" style="133" customWidth="1"/>
    <col min="7961" max="7961" width="6" style="133" customWidth="1"/>
    <col min="7962" max="7962" width="5.42578125" style="133" customWidth="1"/>
    <col min="7963" max="7963" width="5.7109375" style="133" customWidth="1"/>
    <col min="7964" max="7965" width="5" style="133" customWidth="1"/>
    <col min="7966" max="7967" width="5.42578125" style="133" customWidth="1"/>
    <col min="7968" max="7968" width="5.7109375" style="133" customWidth="1"/>
    <col min="7969" max="7969" width="4.85546875" style="133" customWidth="1"/>
    <col min="7970" max="7970" width="5" style="133" customWidth="1"/>
    <col min="7971" max="7971" width="4.85546875" style="133" customWidth="1"/>
    <col min="7972" max="7972" width="5.42578125" style="133" customWidth="1"/>
    <col min="7973" max="7973" width="5.5703125" style="133" customWidth="1"/>
    <col min="7974" max="7974" width="5" style="133" customWidth="1"/>
    <col min="7975" max="7977" width="4.85546875" style="133" customWidth="1"/>
    <col min="7978" max="7978" width="4.42578125" style="133" customWidth="1"/>
    <col min="7979" max="7980" width="4.85546875" style="133" customWidth="1"/>
    <col min="7981" max="7981" width="4.28515625" style="133" customWidth="1"/>
    <col min="7982" max="7982" width="4.140625" style="133" customWidth="1"/>
    <col min="7983" max="7983" width="5" style="133" customWidth="1"/>
    <col min="7984" max="7984" width="4.85546875" style="133" customWidth="1"/>
    <col min="7985" max="7985" width="4.7109375" style="133" customWidth="1"/>
    <col min="7986" max="7987" width="5" style="133" customWidth="1"/>
    <col min="7988" max="7989" width="5.42578125" style="133" customWidth="1"/>
    <col min="7990" max="7994" width="5" style="133" customWidth="1"/>
    <col min="7995" max="7995" width="4.85546875" style="133" customWidth="1"/>
    <col min="7996" max="7996" width="5" style="133" customWidth="1"/>
    <col min="7997" max="7997" width="4.7109375" style="133" customWidth="1"/>
    <col min="7998" max="7998" width="4.85546875" style="133" customWidth="1"/>
    <col min="7999" max="7999" width="5.28515625" style="133" customWidth="1"/>
    <col min="8000" max="8001" width="4.85546875" style="133" customWidth="1"/>
    <col min="8002" max="8002" width="5" style="133" customWidth="1"/>
    <col min="8003" max="8003" width="4.28515625" style="133" customWidth="1"/>
    <col min="8004" max="8004" width="4.5703125" style="133" customWidth="1"/>
    <col min="8005" max="8005" width="5" style="133" customWidth="1"/>
    <col min="8006" max="8006" width="4.7109375" style="133" customWidth="1"/>
    <col min="8007" max="8007" width="5" style="133" customWidth="1"/>
    <col min="8008" max="8008" width="4.7109375" style="133" customWidth="1"/>
    <col min="8009" max="8009" width="5" style="133" customWidth="1"/>
    <col min="8010" max="8010" width="5.28515625" style="133" customWidth="1"/>
    <col min="8011" max="8011" width="5.85546875" style="133" customWidth="1"/>
    <col min="8012" max="8012" width="4.7109375" style="133" customWidth="1"/>
    <col min="8013" max="8013" width="5.28515625" style="133" customWidth="1"/>
    <col min="8014" max="8014" width="5.42578125" style="133" customWidth="1"/>
    <col min="8015" max="8015" width="5" style="133" customWidth="1"/>
    <col min="8016" max="8016" width="4.85546875" style="133" customWidth="1"/>
    <col min="8017" max="8017" width="4.28515625" style="133" customWidth="1"/>
    <col min="8018" max="8192" width="9.140625" style="133"/>
    <col min="8193" max="8193" width="9" style="133" customWidth="1"/>
    <col min="8194" max="8195" width="4.5703125" style="133" customWidth="1"/>
    <col min="8196" max="8196" width="5.28515625" style="133" customWidth="1"/>
    <col min="8197" max="8197" width="4.42578125" style="133" customWidth="1"/>
    <col min="8198" max="8198" width="5.28515625" style="133" customWidth="1"/>
    <col min="8199" max="8199" width="4.28515625" style="133" customWidth="1"/>
    <col min="8200" max="8200" width="4.7109375" style="133" customWidth="1"/>
    <col min="8201" max="8201" width="4.28515625" style="133" customWidth="1"/>
    <col min="8202" max="8202" width="4.42578125" style="133" customWidth="1"/>
    <col min="8203" max="8203" width="5.7109375" style="133" customWidth="1"/>
    <col min="8204" max="8204" width="4.42578125" style="133" customWidth="1"/>
    <col min="8205" max="8205" width="4.7109375" style="133" customWidth="1"/>
    <col min="8206" max="8206" width="4.42578125" style="133" customWidth="1"/>
    <col min="8207" max="8207" width="4.5703125" style="133" customWidth="1"/>
    <col min="8208" max="8208" width="4.42578125" style="133" customWidth="1"/>
    <col min="8209" max="8209" width="4.7109375" style="133" customWidth="1"/>
    <col min="8210" max="8210" width="4.5703125" style="133" customWidth="1"/>
    <col min="8211" max="8212" width="4.140625" style="133" customWidth="1"/>
    <col min="8213" max="8213" width="4.85546875" style="133" customWidth="1"/>
    <col min="8214" max="8214" width="5" style="133" customWidth="1"/>
    <col min="8215" max="8215" width="4.85546875" style="133" customWidth="1"/>
    <col min="8216" max="8216" width="5" style="133" customWidth="1"/>
    <col min="8217" max="8217" width="6" style="133" customWidth="1"/>
    <col min="8218" max="8218" width="5.42578125" style="133" customWidth="1"/>
    <col min="8219" max="8219" width="5.7109375" style="133" customWidth="1"/>
    <col min="8220" max="8221" width="5" style="133" customWidth="1"/>
    <col min="8222" max="8223" width="5.42578125" style="133" customWidth="1"/>
    <col min="8224" max="8224" width="5.7109375" style="133" customWidth="1"/>
    <col min="8225" max="8225" width="4.85546875" style="133" customWidth="1"/>
    <col min="8226" max="8226" width="5" style="133" customWidth="1"/>
    <col min="8227" max="8227" width="4.85546875" style="133" customWidth="1"/>
    <col min="8228" max="8228" width="5.42578125" style="133" customWidth="1"/>
    <col min="8229" max="8229" width="5.5703125" style="133" customWidth="1"/>
    <col min="8230" max="8230" width="5" style="133" customWidth="1"/>
    <col min="8231" max="8233" width="4.85546875" style="133" customWidth="1"/>
    <col min="8234" max="8234" width="4.42578125" style="133" customWidth="1"/>
    <col min="8235" max="8236" width="4.85546875" style="133" customWidth="1"/>
    <col min="8237" max="8237" width="4.28515625" style="133" customWidth="1"/>
    <col min="8238" max="8238" width="4.140625" style="133" customWidth="1"/>
    <col min="8239" max="8239" width="5" style="133" customWidth="1"/>
    <col min="8240" max="8240" width="4.85546875" style="133" customWidth="1"/>
    <col min="8241" max="8241" width="4.7109375" style="133" customWidth="1"/>
    <col min="8242" max="8243" width="5" style="133" customWidth="1"/>
    <col min="8244" max="8245" width="5.42578125" style="133" customWidth="1"/>
    <col min="8246" max="8250" width="5" style="133" customWidth="1"/>
    <col min="8251" max="8251" width="4.85546875" style="133" customWidth="1"/>
    <col min="8252" max="8252" width="5" style="133" customWidth="1"/>
    <col min="8253" max="8253" width="4.7109375" style="133" customWidth="1"/>
    <col min="8254" max="8254" width="4.85546875" style="133" customWidth="1"/>
    <col min="8255" max="8255" width="5.28515625" style="133" customWidth="1"/>
    <col min="8256" max="8257" width="4.85546875" style="133" customWidth="1"/>
    <col min="8258" max="8258" width="5" style="133" customWidth="1"/>
    <col min="8259" max="8259" width="4.28515625" style="133" customWidth="1"/>
    <col min="8260" max="8260" width="4.5703125" style="133" customWidth="1"/>
    <col min="8261" max="8261" width="5" style="133" customWidth="1"/>
    <col min="8262" max="8262" width="4.7109375" style="133" customWidth="1"/>
    <col min="8263" max="8263" width="5" style="133" customWidth="1"/>
    <col min="8264" max="8264" width="4.7109375" style="133" customWidth="1"/>
    <col min="8265" max="8265" width="5" style="133" customWidth="1"/>
    <col min="8266" max="8266" width="5.28515625" style="133" customWidth="1"/>
    <col min="8267" max="8267" width="5.85546875" style="133" customWidth="1"/>
    <col min="8268" max="8268" width="4.7109375" style="133" customWidth="1"/>
    <col min="8269" max="8269" width="5.28515625" style="133" customWidth="1"/>
    <col min="8270" max="8270" width="5.42578125" style="133" customWidth="1"/>
    <col min="8271" max="8271" width="5" style="133" customWidth="1"/>
    <col min="8272" max="8272" width="4.85546875" style="133" customWidth="1"/>
    <col min="8273" max="8273" width="4.28515625" style="133" customWidth="1"/>
    <col min="8274" max="8448" width="9.140625" style="133"/>
    <col min="8449" max="8449" width="9" style="133" customWidth="1"/>
    <col min="8450" max="8451" width="4.5703125" style="133" customWidth="1"/>
    <col min="8452" max="8452" width="5.28515625" style="133" customWidth="1"/>
    <col min="8453" max="8453" width="4.42578125" style="133" customWidth="1"/>
    <col min="8454" max="8454" width="5.28515625" style="133" customWidth="1"/>
    <col min="8455" max="8455" width="4.28515625" style="133" customWidth="1"/>
    <col min="8456" max="8456" width="4.7109375" style="133" customWidth="1"/>
    <col min="8457" max="8457" width="4.28515625" style="133" customWidth="1"/>
    <col min="8458" max="8458" width="4.42578125" style="133" customWidth="1"/>
    <col min="8459" max="8459" width="5.7109375" style="133" customWidth="1"/>
    <col min="8460" max="8460" width="4.42578125" style="133" customWidth="1"/>
    <col min="8461" max="8461" width="4.7109375" style="133" customWidth="1"/>
    <col min="8462" max="8462" width="4.42578125" style="133" customWidth="1"/>
    <col min="8463" max="8463" width="4.5703125" style="133" customWidth="1"/>
    <col min="8464" max="8464" width="4.42578125" style="133" customWidth="1"/>
    <col min="8465" max="8465" width="4.7109375" style="133" customWidth="1"/>
    <col min="8466" max="8466" width="4.5703125" style="133" customWidth="1"/>
    <col min="8467" max="8468" width="4.140625" style="133" customWidth="1"/>
    <col min="8469" max="8469" width="4.85546875" style="133" customWidth="1"/>
    <col min="8470" max="8470" width="5" style="133" customWidth="1"/>
    <col min="8471" max="8471" width="4.85546875" style="133" customWidth="1"/>
    <col min="8472" max="8472" width="5" style="133" customWidth="1"/>
    <col min="8473" max="8473" width="6" style="133" customWidth="1"/>
    <col min="8474" max="8474" width="5.42578125" style="133" customWidth="1"/>
    <col min="8475" max="8475" width="5.7109375" style="133" customWidth="1"/>
    <col min="8476" max="8477" width="5" style="133" customWidth="1"/>
    <col min="8478" max="8479" width="5.42578125" style="133" customWidth="1"/>
    <col min="8480" max="8480" width="5.7109375" style="133" customWidth="1"/>
    <col min="8481" max="8481" width="4.85546875" style="133" customWidth="1"/>
    <col min="8482" max="8482" width="5" style="133" customWidth="1"/>
    <col min="8483" max="8483" width="4.85546875" style="133" customWidth="1"/>
    <col min="8484" max="8484" width="5.42578125" style="133" customWidth="1"/>
    <col min="8485" max="8485" width="5.5703125" style="133" customWidth="1"/>
    <col min="8486" max="8486" width="5" style="133" customWidth="1"/>
    <col min="8487" max="8489" width="4.85546875" style="133" customWidth="1"/>
    <col min="8490" max="8490" width="4.42578125" style="133" customWidth="1"/>
    <col min="8491" max="8492" width="4.85546875" style="133" customWidth="1"/>
    <col min="8493" max="8493" width="4.28515625" style="133" customWidth="1"/>
    <col min="8494" max="8494" width="4.140625" style="133" customWidth="1"/>
    <col min="8495" max="8495" width="5" style="133" customWidth="1"/>
    <col min="8496" max="8496" width="4.85546875" style="133" customWidth="1"/>
    <col min="8497" max="8497" width="4.7109375" style="133" customWidth="1"/>
    <col min="8498" max="8499" width="5" style="133" customWidth="1"/>
    <col min="8500" max="8501" width="5.42578125" style="133" customWidth="1"/>
    <col min="8502" max="8506" width="5" style="133" customWidth="1"/>
    <col min="8507" max="8507" width="4.85546875" style="133" customWidth="1"/>
    <col min="8508" max="8508" width="5" style="133" customWidth="1"/>
    <col min="8509" max="8509" width="4.7109375" style="133" customWidth="1"/>
    <col min="8510" max="8510" width="4.85546875" style="133" customWidth="1"/>
    <col min="8511" max="8511" width="5.28515625" style="133" customWidth="1"/>
    <col min="8512" max="8513" width="4.85546875" style="133" customWidth="1"/>
    <col min="8514" max="8514" width="5" style="133" customWidth="1"/>
    <col min="8515" max="8515" width="4.28515625" style="133" customWidth="1"/>
    <col min="8516" max="8516" width="4.5703125" style="133" customWidth="1"/>
    <col min="8517" max="8517" width="5" style="133" customWidth="1"/>
    <col min="8518" max="8518" width="4.7109375" style="133" customWidth="1"/>
    <col min="8519" max="8519" width="5" style="133" customWidth="1"/>
    <col min="8520" max="8520" width="4.7109375" style="133" customWidth="1"/>
    <col min="8521" max="8521" width="5" style="133" customWidth="1"/>
    <col min="8522" max="8522" width="5.28515625" style="133" customWidth="1"/>
    <col min="8523" max="8523" width="5.85546875" style="133" customWidth="1"/>
    <col min="8524" max="8524" width="4.7109375" style="133" customWidth="1"/>
    <col min="8525" max="8525" width="5.28515625" style="133" customWidth="1"/>
    <col min="8526" max="8526" width="5.42578125" style="133" customWidth="1"/>
    <col min="8527" max="8527" width="5" style="133" customWidth="1"/>
    <col min="8528" max="8528" width="4.85546875" style="133" customWidth="1"/>
    <col min="8529" max="8529" width="4.28515625" style="133" customWidth="1"/>
    <col min="8530" max="8704" width="9.140625" style="133"/>
    <col min="8705" max="8705" width="9" style="133" customWidth="1"/>
    <col min="8706" max="8707" width="4.5703125" style="133" customWidth="1"/>
    <col min="8708" max="8708" width="5.28515625" style="133" customWidth="1"/>
    <col min="8709" max="8709" width="4.42578125" style="133" customWidth="1"/>
    <col min="8710" max="8710" width="5.28515625" style="133" customWidth="1"/>
    <col min="8711" max="8711" width="4.28515625" style="133" customWidth="1"/>
    <col min="8712" max="8712" width="4.7109375" style="133" customWidth="1"/>
    <col min="8713" max="8713" width="4.28515625" style="133" customWidth="1"/>
    <col min="8714" max="8714" width="4.42578125" style="133" customWidth="1"/>
    <col min="8715" max="8715" width="5.7109375" style="133" customWidth="1"/>
    <col min="8716" max="8716" width="4.42578125" style="133" customWidth="1"/>
    <col min="8717" max="8717" width="4.7109375" style="133" customWidth="1"/>
    <col min="8718" max="8718" width="4.42578125" style="133" customWidth="1"/>
    <col min="8719" max="8719" width="4.5703125" style="133" customWidth="1"/>
    <col min="8720" max="8720" width="4.42578125" style="133" customWidth="1"/>
    <col min="8721" max="8721" width="4.7109375" style="133" customWidth="1"/>
    <col min="8722" max="8722" width="4.5703125" style="133" customWidth="1"/>
    <col min="8723" max="8724" width="4.140625" style="133" customWidth="1"/>
    <col min="8725" max="8725" width="4.85546875" style="133" customWidth="1"/>
    <col min="8726" max="8726" width="5" style="133" customWidth="1"/>
    <col min="8727" max="8727" width="4.85546875" style="133" customWidth="1"/>
    <col min="8728" max="8728" width="5" style="133" customWidth="1"/>
    <col min="8729" max="8729" width="6" style="133" customWidth="1"/>
    <col min="8730" max="8730" width="5.42578125" style="133" customWidth="1"/>
    <col min="8731" max="8731" width="5.7109375" style="133" customWidth="1"/>
    <col min="8732" max="8733" width="5" style="133" customWidth="1"/>
    <col min="8734" max="8735" width="5.42578125" style="133" customWidth="1"/>
    <col min="8736" max="8736" width="5.7109375" style="133" customWidth="1"/>
    <col min="8737" max="8737" width="4.85546875" style="133" customWidth="1"/>
    <col min="8738" max="8738" width="5" style="133" customWidth="1"/>
    <col min="8739" max="8739" width="4.85546875" style="133" customWidth="1"/>
    <col min="8740" max="8740" width="5.42578125" style="133" customWidth="1"/>
    <col min="8741" max="8741" width="5.5703125" style="133" customWidth="1"/>
    <col min="8742" max="8742" width="5" style="133" customWidth="1"/>
    <col min="8743" max="8745" width="4.85546875" style="133" customWidth="1"/>
    <col min="8746" max="8746" width="4.42578125" style="133" customWidth="1"/>
    <col min="8747" max="8748" width="4.85546875" style="133" customWidth="1"/>
    <col min="8749" max="8749" width="4.28515625" style="133" customWidth="1"/>
    <col min="8750" max="8750" width="4.140625" style="133" customWidth="1"/>
    <col min="8751" max="8751" width="5" style="133" customWidth="1"/>
    <col min="8752" max="8752" width="4.85546875" style="133" customWidth="1"/>
    <col min="8753" max="8753" width="4.7109375" style="133" customWidth="1"/>
    <col min="8754" max="8755" width="5" style="133" customWidth="1"/>
    <col min="8756" max="8757" width="5.42578125" style="133" customWidth="1"/>
    <col min="8758" max="8762" width="5" style="133" customWidth="1"/>
    <col min="8763" max="8763" width="4.85546875" style="133" customWidth="1"/>
    <col min="8764" max="8764" width="5" style="133" customWidth="1"/>
    <col min="8765" max="8765" width="4.7109375" style="133" customWidth="1"/>
    <col min="8766" max="8766" width="4.85546875" style="133" customWidth="1"/>
    <col min="8767" max="8767" width="5.28515625" style="133" customWidth="1"/>
    <col min="8768" max="8769" width="4.85546875" style="133" customWidth="1"/>
    <col min="8770" max="8770" width="5" style="133" customWidth="1"/>
    <col min="8771" max="8771" width="4.28515625" style="133" customWidth="1"/>
    <col min="8772" max="8772" width="4.5703125" style="133" customWidth="1"/>
    <col min="8773" max="8773" width="5" style="133" customWidth="1"/>
    <col min="8774" max="8774" width="4.7109375" style="133" customWidth="1"/>
    <col min="8775" max="8775" width="5" style="133" customWidth="1"/>
    <col min="8776" max="8776" width="4.7109375" style="133" customWidth="1"/>
    <col min="8777" max="8777" width="5" style="133" customWidth="1"/>
    <col min="8778" max="8778" width="5.28515625" style="133" customWidth="1"/>
    <col min="8779" max="8779" width="5.85546875" style="133" customWidth="1"/>
    <col min="8780" max="8780" width="4.7109375" style="133" customWidth="1"/>
    <col min="8781" max="8781" width="5.28515625" style="133" customWidth="1"/>
    <col min="8782" max="8782" width="5.42578125" style="133" customWidth="1"/>
    <col min="8783" max="8783" width="5" style="133" customWidth="1"/>
    <col min="8784" max="8784" width="4.85546875" style="133" customWidth="1"/>
    <col min="8785" max="8785" width="4.28515625" style="133" customWidth="1"/>
    <col min="8786" max="8960" width="9.140625" style="133"/>
    <col min="8961" max="8961" width="9" style="133" customWidth="1"/>
    <col min="8962" max="8963" width="4.5703125" style="133" customWidth="1"/>
    <col min="8964" max="8964" width="5.28515625" style="133" customWidth="1"/>
    <col min="8965" max="8965" width="4.42578125" style="133" customWidth="1"/>
    <col min="8966" max="8966" width="5.28515625" style="133" customWidth="1"/>
    <col min="8967" max="8967" width="4.28515625" style="133" customWidth="1"/>
    <col min="8968" max="8968" width="4.7109375" style="133" customWidth="1"/>
    <col min="8969" max="8969" width="4.28515625" style="133" customWidth="1"/>
    <col min="8970" max="8970" width="4.42578125" style="133" customWidth="1"/>
    <col min="8971" max="8971" width="5.7109375" style="133" customWidth="1"/>
    <col min="8972" max="8972" width="4.42578125" style="133" customWidth="1"/>
    <col min="8973" max="8973" width="4.7109375" style="133" customWidth="1"/>
    <col min="8974" max="8974" width="4.42578125" style="133" customWidth="1"/>
    <col min="8975" max="8975" width="4.5703125" style="133" customWidth="1"/>
    <col min="8976" max="8976" width="4.42578125" style="133" customWidth="1"/>
    <col min="8977" max="8977" width="4.7109375" style="133" customWidth="1"/>
    <col min="8978" max="8978" width="4.5703125" style="133" customWidth="1"/>
    <col min="8979" max="8980" width="4.140625" style="133" customWidth="1"/>
    <col min="8981" max="8981" width="4.85546875" style="133" customWidth="1"/>
    <col min="8982" max="8982" width="5" style="133" customWidth="1"/>
    <col min="8983" max="8983" width="4.85546875" style="133" customWidth="1"/>
    <col min="8984" max="8984" width="5" style="133" customWidth="1"/>
    <col min="8985" max="8985" width="6" style="133" customWidth="1"/>
    <col min="8986" max="8986" width="5.42578125" style="133" customWidth="1"/>
    <col min="8987" max="8987" width="5.7109375" style="133" customWidth="1"/>
    <col min="8988" max="8989" width="5" style="133" customWidth="1"/>
    <col min="8990" max="8991" width="5.42578125" style="133" customWidth="1"/>
    <col min="8992" max="8992" width="5.7109375" style="133" customWidth="1"/>
    <col min="8993" max="8993" width="4.85546875" style="133" customWidth="1"/>
    <col min="8994" max="8994" width="5" style="133" customWidth="1"/>
    <col min="8995" max="8995" width="4.85546875" style="133" customWidth="1"/>
    <col min="8996" max="8996" width="5.42578125" style="133" customWidth="1"/>
    <col min="8997" max="8997" width="5.5703125" style="133" customWidth="1"/>
    <col min="8998" max="8998" width="5" style="133" customWidth="1"/>
    <col min="8999" max="9001" width="4.85546875" style="133" customWidth="1"/>
    <col min="9002" max="9002" width="4.42578125" style="133" customWidth="1"/>
    <col min="9003" max="9004" width="4.85546875" style="133" customWidth="1"/>
    <col min="9005" max="9005" width="4.28515625" style="133" customWidth="1"/>
    <col min="9006" max="9006" width="4.140625" style="133" customWidth="1"/>
    <col min="9007" max="9007" width="5" style="133" customWidth="1"/>
    <col min="9008" max="9008" width="4.85546875" style="133" customWidth="1"/>
    <col min="9009" max="9009" width="4.7109375" style="133" customWidth="1"/>
    <col min="9010" max="9011" width="5" style="133" customWidth="1"/>
    <col min="9012" max="9013" width="5.42578125" style="133" customWidth="1"/>
    <col min="9014" max="9018" width="5" style="133" customWidth="1"/>
    <col min="9019" max="9019" width="4.85546875" style="133" customWidth="1"/>
    <col min="9020" max="9020" width="5" style="133" customWidth="1"/>
    <col min="9021" max="9021" width="4.7109375" style="133" customWidth="1"/>
    <col min="9022" max="9022" width="4.85546875" style="133" customWidth="1"/>
    <col min="9023" max="9023" width="5.28515625" style="133" customWidth="1"/>
    <col min="9024" max="9025" width="4.85546875" style="133" customWidth="1"/>
    <col min="9026" max="9026" width="5" style="133" customWidth="1"/>
    <col min="9027" max="9027" width="4.28515625" style="133" customWidth="1"/>
    <col min="9028" max="9028" width="4.5703125" style="133" customWidth="1"/>
    <col min="9029" max="9029" width="5" style="133" customWidth="1"/>
    <col min="9030" max="9030" width="4.7109375" style="133" customWidth="1"/>
    <col min="9031" max="9031" width="5" style="133" customWidth="1"/>
    <col min="9032" max="9032" width="4.7109375" style="133" customWidth="1"/>
    <col min="9033" max="9033" width="5" style="133" customWidth="1"/>
    <col min="9034" max="9034" width="5.28515625" style="133" customWidth="1"/>
    <col min="9035" max="9035" width="5.85546875" style="133" customWidth="1"/>
    <col min="9036" max="9036" width="4.7109375" style="133" customWidth="1"/>
    <col min="9037" max="9037" width="5.28515625" style="133" customWidth="1"/>
    <col min="9038" max="9038" width="5.42578125" style="133" customWidth="1"/>
    <col min="9039" max="9039" width="5" style="133" customWidth="1"/>
    <col min="9040" max="9040" width="4.85546875" style="133" customWidth="1"/>
    <col min="9041" max="9041" width="4.28515625" style="133" customWidth="1"/>
    <col min="9042" max="9216" width="9.140625" style="133"/>
    <col min="9217" max="9217" width="9" style="133" customWidth="1"/>
    <col min="9218" max="9219" width="4.5703125" style="133" customWidth="1"/>
    <col min="9220" max="9220" width="5.28515625" style="133" customWidth="1"/>
    <col min="9221" max="9221" width="4.42578125" style="133" customWidth="1"/>
    <col min="9222" max="9222" width="5.28515625" style="133" customWidth="1"/>
    <col min="9223" max="9223" width="4.28515625" style="133" customWidth="1"/>
    <col min="9224" max="9224" width="4.7109375" style="133" customWidth="1"/>
    <col min="9225" max="9225" width="4.28515625" style="133" customWidth="1"/>
    <col min="9226" max="9226" width="4.42578125" style="133" customWidth="1"/>
    <col min="9227" max="9227" width="5.7109375" style="133" customWidth="1"/>
    <col min="9228" max="9228" width="4.42578125" style="133" customWidth="1"/>
    <col min="9229" max="9229" width="4.7109375" style="133" customWidth="1"/>
    <col min="9230" max="9230" width="4.42578125" style="133" customWidth="1"/>
    <col min="9231" max="9231" width="4.5703125" style="133" customWidth="1"/>
    <col min="9232" max="9232" width="4.42578125" style="133" customWidth="1"/>
    <col min="9233" max="9233" width="4.7109375" style="133" customWidth="1"/>
    <col min="9234" max="9234" width="4.5703125" style="133" customWidth="1"/>
    <col min="9235" max="9236" width="4.140625" style="133" customWidth="1"/>
    <col min="9237" max="9237" width="4.85546875" style="133" customWidth="1"/>
    <col min="9238" max="9238" width="5" style="133" customWidth="1"/>
    <col min="9239" max="9239" width="4.85546875" style="133" customWidth="1"/>
    <col min="9240" max="9240" width="5" style="133" customWidth="1"/>
    <col min="9241" max="9241" width="6" style="133" customWidth="1"/>
    <col min="9242" max="9242" width="5.42578125" style="133" customWidth="1"/>
    <col min="9243" max="9243" width="5.7109375" style="133" customWidth="1"/>
    <col min="9244" max="9245" width="5" style="133" customWidth="1"/>
    <col min="9246" max="9247" width="5.42578125" style="133" customWidth="1"/>
    <col min="9248" max="9248" width="5.7109375" style="133" customWidth="1"/>
    <col min="9249" max="9249" width="4.85546875" style="133" customWidth="1"/>
    <col min="9250" max="9250" width="5" style="133" customWidth="1"/>
    <col min="9251" max="9251" width="4.85546875" style="133" customWidth="1"/>
    <col min="9252" max="9252" width="5.42578125" style="133" customWidth="1"/>
    <col min="9253" max="9253" width="5.5703125" style="133" customWidth="1"/>
    <col min="9254" max="9254" width="5" style="133" customWidth="1"/>
    <col min="9255" max="9257" width="4.85546875" style="133" customWidth="1"/>
    <col min="9258" max="9258" width="4.42578125" style="133" customWidth="1"/>
    <col min="9259" max="9260" width="4.85546875" style="133" customWidth="1"/>
    <col min="9261" max="9261" width="4.28515625" style="133" customWidth="1"/>
    <col min="9262" max="9262" width="4.140625" style="133" customWidth="1"/>
    <col min="9263" max="9263" width="5" style="133" customWidth="1"/>
    <col min="9264" max="9264" width="4.85546875" style="133" customWidth="1"/>
    <col min="9265" max="9265" width="4.7109375" style="133" customWidth="1"/>
    <col min="9266" max="9267" width="5" style="133" customWidth="1"/>
    <col min="9268" max="9269" width="5.42578125" style="133" customWidth="1"/>
    <col min="9270" max="9274" width="5" style="133" customWidth="1"/>
    <col min="9275" max="9275" width="4.85546875" style="133" customWidth="1"/>
    <col min="9276" max="9276" width="5" style="133" customWidth="1"/>
    <col min="9277" max="9277" width="4.7109375" style="133" customWidth="1"/>
    <col min="9278" max="9278" width="4.85546875" style="133" customWidth="1"/>
    <col min="9279" max="9279" width="5.28515625" style="133" customWidth="1"/>
    <col min="9280" max="9281" width="4.85546875" style="133" customWidth="1"/>
    <col min="9282" max="9282" width="5" style="133" customWidth="1"/>
    <col min="9283" max="9283" width="4.28515625" style="133" customWidth="1"/>
    <col min="9284" max="9284" width="4.5703125" style="133" customWidth="1"/>
    <col min="9285" max="9285" width="5" style="133" customWidth="1"/>
    <col min="9286" max="9286" width="4.7109375" style="133" customWidth="1"/>
    <col min="9287" max="9287" width="5" style="133" customWidth="1"/>
    <col min="9288" max="9288" width="4.7109375" style="133" customWidth="1"/>
    <col min="9289" max="9289" width="5" style="133" customWidth="1"/>
    <col min="9290" max="9290" width="5.28515625" style="133" customWidth="1"/>
    <col min="9291" max="9291" width="5.85546875" style="133" customWidth="1"/>
    <col min="9292" max="9292" width="4.7109375" style="133" customWidth="1"/>
    <col min="9293" max="9293" width="5.28515625" style="133" customWidth="1"/>
    <col min="9294" max="9294" width="5.42578125" style="133" customWidth="1"/>
    <col min="9295" max="9295" width="5" style="133" customWidth="1"/>
    <col min="9296" max="9296" width="4.85546875" style="133" customWidth="1"/>
    <col min="9297" max="9297" width="4.28515625" style="133" customWidth="1"/>
    <col min="9298" max="9472" width="9.140625" style="133"/>
    <col min="9473" max="9473" width="9" style="133" customWidth="1"/>
    <col min="9474" max="9475" width="4.5703125" style="133" customWidth="1"/>
    <col min="9476" max="9476" width="5.28515625" style="133" customWidth="1"/>
    <col min="9477" max="9477" width="4.42578125" style="133" customWidth="1"/>
    <col min="9478" max="9478" width="5.28515625" style="133" customWidth="1"/>
    <col min="9479" max="9479" width="4.28515625" style="133" customWidth="1"/>
    <col min="9480" max="9480" width="4.7109375" style="133" customWidth="1"/>
    <col min="9481" max="9481" width="4.28515625" style="133" customWidth="1"/>
    <col min="9482" max="9482" width="4.42578125" style="133" customWidth="1"/>
    <col min="9483" max="9483" width="5.7109375" style="133" customWidth="1"/>
    <col min="9484" max="9484" width="4.42578125" style="133" customWidth="1"/>
    <col min="9485" max="9485" width="4.7109375" style="133" customWidth="1"/>
    <col min="9486" max="9486" width="4.42578125" style="133" customWidth="1"/>
    <col min="9487" max="9487" width="4.5703125" style="133" customWidth="1"/>
    <col min="9488" max="9488" width="4.42578125" style="133" customWidth="1"/>
    <col min="9489" max="9489" width="4.7109375" style="133" customWidth="1"/>
    <col min="9490" max="9490" width="4.5703125" style="133" customWidth="1"/>
    <col min="9491" max="9492" width="4.140625" style="133" customWidth="1"/>
    <col min="9493" max="9493" width="4.85546875" style="133" customWidth="1"/>
    <col min="9494" max="9494" width="5" style="133" customWidth="1"/>
    <col min="9495" max="9495" width="4.85546875" style="133" customWidth="1"/>
    <col min="9496" max="9496" width="5" style="133" customWidth="1"/>
    <col min="9497" max="9497" width="6" style="133" customWidth="1"/>
    <col min="9498" max="9498" width="5.42578125" style="133" customWidth="1"/>
    <col min="9499" max="9499" width="5.7109375" style="133" customWidth="1"/>
    <col min="9500" max="9501" width="5" style="133" customWidth="1"/>
    <col min="9502" max="9503" width="5.42578125" style="133" customWidth="1"/>
    <col min="9504" max="9504" width="5.7109375" style="133" customWidth="1"/>
    <col min="9505" max="9505" width="4.85546875" style="133" customWidth="1"/>
    <col min="9506" max="9506" width="5" style="133" customWidth="1"/>
    <col min="9507" max="9507" width="4.85546875" style="133" customWidth="1"/>
    <col min="9508" max="9508" width="5.42578125" style="133" customWidth="1"/>
    <col min="9509" max="9509" width="5.5703125" style="133" customWidth="1"/>
    <col min="9510" max="9510" width="5" style="133" customWidth="1"/>
    <col min="9511" max="9513" width="4.85546875" style="133" customWidth="1"/>
    <col min="9514" max="9514" width="4.42578125" style="133" customWidth="1"/>
    <col min="9515" max="9516" width="4.85546875" style="133" customWidth="1"/>
    <col min="9517" max="9517" width="4.28515625" style="133" customWidth="1"/>
    <col min="9518" max="9518" width="4.140625" style="133" customWidth="1"/>
    <col min="9519" max="9519" width="5" style="133" customWidth="1"/>
    <col min="9520" max="9520" width="4.85546875" style="133" customWidth="1"/>
    <col min="9521" max="9521" width="4.7109375" style="133" customWidth="1"/>
    <col min="9522" max="9523" width="5" style="133" customWidth="1"/>
    <col min="9524" max="9525" width="5.42578125" style="133" customWidth="1"/>
    <col min="9526" max="9530" width="5" style="133" customWidth="1"/>
    <col min="9531" max="9531" width="4.85546875" style="133" customWidth="1"/>
    <col min="9532" max="9532" width="5" style="133" customWidth="1"/>
    <col min="9533" max="9533" width="4.7109375" style="133" customWidth="1"/>
    <col min="9534" max="9534" width="4.85546875" style="133" customWidth="1"/>
    <col min="9535" max="9535" width="5.28515625" style="133" customWidth="1"/>
    <col min="9536" max="9537" width="4.85546875" style="133" customWidth="1"/>
    <col min="9538" max="9538" width="5" style="133" customWidth="1"/>
    <col min="9539" max="9539" width="4.28515625" style="133" customWidth="1"/>
    <col min="9540" max="9540" width="4.5703125" style="133" customWidth="1"/>
    <col min="9541" max="9541" width="5" style="133" customWidth="1"/>
    <col min="9542" max="9542" width="4.7109375" style="133" customWidth="1"/>
    <col min="9543" max="9543" width="5" style="133" customWidth="1"/>
    <col min="9544" max="9544" width="4.7109375" style="133" customWidth="1"/>
    <col min="9545" max="9545" width="5" style="133" customWidth="1"/>
    <col min="9546" max="9546" width="5.28515625" style="133" customWidth="1"/>
    <col min="9547" max="9547" width="5.85546875" style="133" customWidth="1"/>
    <col min="9548" max="9548" width="4.7109375" style="133" customWidth="1"/>
    <col min="9549" max="9549" width="5.28515625" style="133" customWidth="1"/>
    <col min="9550" max="9550" width="5.42578125" style="133" customWidth="1"/>
    <col min="9551" max="9551" width="5" style="133" customWidth="1"/>
    <col min="9552" max="9552" width="4.85546875" style="133" customWidth="1"/>
    <col min="9553" max="9553" width="4.28515625" style="133" customWidth="1"/>
    <col min="9554" max="9728" width="9.140625" style="133"/>
    <col min="9729" max="9729" width="9" style="133" customWidth="1"/>
    <col min="9730" max="9731" width="4.5703125" style="133" customWidth="1"/>
    <col min="9732" max="9732" width="5.28515625" style="133" customWidth="1"/>
    <col min="9733" max="9733" width="4.42578125" style="133" customWidth="1"/>
    <col min="9734" max="9734" width="5.28515625" style="133" customWidth="1"/>
    <col min="9735" max="9735" width="4.28515625" style="133" customWidth="1"/>
    <col min="9736" max="9736" width="4.7109375" style="133" customWidth="1"/>
    <col min="9737" max="9737" width="4.28515625" style="133" customWidth="1"/>
    <col min="9738" max="9738" width="4.42578125" style="133" customWidth="1"/>
    <col min="9739" max="9739" width="5.7109375" style="133" customWidth="1"/>
    <col min="9740" max="9740" width="4.42578125" style="133" customWidth="1"/>
    <col min="9741" max="9741" width="4.7109375" style="133" customWidth="1"/>
    <col min="9742" max="9742" width="4.42578125" style="133" customWidth="1"/>
    <col min="9743" max="9743" width="4.5703125" style="133" customWidth="1"/>
    <col min="9744" max="9744" width="4.42578125" style="133" customWidth="1"/>
    <col min="9745" max="9745" width="4.7109375" style="133" customWidth="1"/>
    <col min="9746" max="9746" width="4.5703125" style="133" customWidth="1"/>
    <col min="9747" max="9748" width="4.140625" style="133" customWidth="1"/>
    <col min="9749" max="9749" width="4.85546875" style="133" customWidth="1"/>
    <col min="9750" max="9750" width="5" style="133" customWidth="1"/>
    <col min="9751" max="9751" width="4.85546875" style="133" customWidth="1"/>
    <col min="9752" max="9752" width="5" style="133" customWidth="1"/>
    <col min="9753" max="9753" width="6" style="133" customWidth="1"/>
    <col min="9754" max="9754" width="5.42578125" style="133" customWidth="1"/>
    <col min="9755" max="9755" width="5.7109375" style="133" customWidth="1"/>
    <col min="9756" max="9757" width="5" style="133" customWidth="1"/>
    <col min="9758" max="9759" width="5.42578125" style="133" customWidth="1"/>
    <col min="9760" max="9760" width="5.7109375" style="133" customWidth="1"/>
    <col min="9761" max="9761" width="4.85546875" style="133" customWidth="1"/>
    <col min="9762" max="9762" width="5" style="133" customWidth="1"/>
    <col min="9763" max="9763" width="4.85546875" style="133" customWidth="1"/>
    <col min="9764" max="9764" width="5.42578125" style="133" customWidth="1"/>
    <col min="9765" max="9765" width="5.5703125" style="133" customWidth="1"/>
    <col min="9766" max="9766" width="5" style="133" customWidth="1"/>
    <col min="9767" max="9769" width="4.85546875" style="133" customWidth="1"/>
    <col min="9770" max="9770" width="4.42578125" style="133" customWidth="1"/>
    <col min="9771" max="9772" width="4.85546875" style="133" customWidth="1"/>
    <col min="9773" max="9773" width="4.28515625" style="133" customWidth="1"/>
    <col min="9774" max="9774" width="4.140625" style="133" customWidth="1"/>
    <col min="9775" max="9775" width="5" style="133" customWidth="1"/>
    <col min="9776" max="9776" width="4.85546875" style="133" customWidth="1"/>
    <col min="9777" max="9777" width="4.7109375" style="133" customWidth="1"/>
    <col min="9778" max="9779" width="5" style="133" customWidth="1"/>
    <col min="9780" max="9781" width="5.42578125" style="133" customWidth="1"/>
    <col min="9782" max="9786" width="5" style="133" customWidth="1"/>
    <col min="9787" max="9787" width="4.85546875" style="133" customWidth="1"/>
    <col min="9788" max="9788" width="5" style="133" customWidth="1"/>
    <col min="9789" max="9789" width="4.7109375" style="133" customWidth="1"/>
    <col min="9790" max="9790" width="4.85546875" style="133" customWidth="1"/>
    <col min="9791" max="9791" width="5.28515625" style="133" customWidth="1"/>
    <col min="9792" max="9793" width="4.85546875" style="133" customWidth="1"/>
    <col min="9794" max="9794" width="5" style="133" customWidth="1"/>
    <col min="9795" max="9795" width="4.28515625" style="133" customWidth="1"/>
    <col min="9796" max="9796" width="4.5703125" style="133" customWidth="1"/>
    <col min="9797" max="9797" width="5" style="133" customWidth="1"/>
    <col min="9798" max="9798" width="4.7109375" style="133" customWidth="1"/>
    <col min="9799" max="9799" width="5" style="133" customWidth="1"/>
    <col min="9800" max="9800" width="4.7109375" style="133" customWidth="1"/>
    <col min="9801" max="9801" width="5" style="133" customWidth="1"/>
    <col min="9802" max="9802" width="5.28515625" style="133" customWidth="1"/>
    <col min="9803" max="9803" width="5.85546875" style="133" customWidth="1"/>
    <col min="9804" max="9804" width="4.7109375" style="133" customWidth="1"/>
    <col min="9805" max="9805" width="5.28515625" style="133" customWidth="1"/>
    <col min="9806" max="9806" width="5.42578125" style="133" customWidth="1"/>
    <col min="9807" max="9807" width="5" style="133" customWidth="1"/>
    <col min="9808" max="9808" width="4.85546875" style="133" customWidth="1"/>
    <col min="9809" max="9809" width="4.28515625" style="133" customWidth="1"/>
    <col min="9810" max="9984" width="9.140625" style="133"/>
    <col min="9985" max="9985" width="9" style="133" customWidth="1"/>
    <col min="9986" max="9987" width="4.5703125" style="133" customWidth="1"/>
    <col min="9988" max="9988" width="5.28515625" style="133" customWidth="1"/>
    <col min="9989" max="9989" width="4.42578125" style="133" customWidth="1"/>
    <col min="9990" max="9990" width="5.28515625" style="133" customWidth="1"/>
    <col min="9991" max="9991" width="4.28515625" style="133" customWidth="1"/>
    <col min="9992" max="9992" width="4.7109375" style="133" customWidth="1"/>
    <col min="9993" max="9993" width="4.28515625" style="133" customWidth="1"/>
    <col min="9994" max="9994" width="4.42578125" style="133" customWidth="1"/>
    <col min="9995" max="9995" width="5.7109375" style="133" customWidth="1"/>
    <col min="9996" max="9996" width="4.42578125" style="133" customWidth="1"/>
    <col min="9997" max="9997" width="4.7109375" style="133" customWidth="1"/>
    <col min="9998" max="9998" width="4.42578125" style="133" customWidth="1"/>
    <col min="9999" max="9999" width="4.5703125" style="133" customWidth="1"/>
    <col min="10000" max="10000" width="4.42578125" style="133" customWidth="1"/>
    <col min="10001" max="10001" width="4.7109375" style="133" customWidth="1"/>
    <col min="10002" max="10002" width="4.5703125" style="133" customWidth="1"/>
    <col min="10003" max="10004" width="4.140625" style="133" customWidth="1"/>
    <col min="10005" max="10005" width="4.85546875" style="133" customWidth="1"/>
    <col min="10006" max="10006" width="5" style="133" customWidth="1"/>
    <col min="10007" max="10007" width="4.85546875" style="133" customWidth="1"/>
    <col min="10008" max="10008" width="5" style="133" customWidth="1"/>
    <col min="10009" max="10009" width="6" style="133" customWidth="1"/>
    <col min="10010" max="10010" width="5.42578125" style="133" customWidth="1"/>
    <col min="10011" max="10011" width="5.7109375" style="133" customWidth="1"/>
    <col min="10012" max="10013" width="5" style="133" customWidth="1"/>
    <col min="10014" max="10015" width="5.42578125" style="133" customWidth="1"/>
    <col min="10016" max="10016" width="5.7109375" style="133" customWidth="1"/>
    <col min="10017" max="10017" width="4.85546875" style="133" customWidth="1"/>
    <col min="10018" max="10018" width="5" style="133" customWidth="1"/>
    <col min="10019" max="10019" width="4.85546875" style="133" customWidth="1"/>
    <col min="10020" max="10020" width="5.42578125" style="133" customWidth="1"/>
    <col min="10021" max="10021" width="5.5703125" style="133" customWidth="1"/>
    <col min="10022" max="10022" width="5" style="133" customWidth="1"/>
    <col min="10023" max="10025" width="4.85546875" style="133" customWidth="1"/>
    <col min="10026" max="10026" width="4.42578125" style="133" customWidth="1"/>
    <col min="10027" max="10028" width="4.85546875" style="133" customWidth="1"/>
    <col min="10029" max="10029" width="4.28515625" style="133" customWidth="1"/>
    <col min="10030" max="10030" width="4.140625" style="133" customWidth="1"/>
    <col min="10031" max="10031" width="5" style="133" customWidth="1"/>
    <col min="10032" max="10032" width="4.85546875" style="133" customWidth="1"/>
    <col min="10033" max="10033" width="4.7109375" style="133" customWidth="1"/>
    <col min="10034" max="10035" width="5" style="133" customWidth="1"/>
    <col min="10036" max="10037" width="5.42578125" style="133" customWidth="1"/>
    <col min="10038" max="10042" width="5" style="133" customWidth="1"/>
    <col min="10043" max="10043" width="4.85546875" style="133" customWidth="1"/>
    <col min="10044" max="10044" width="5" style="133" customWidth="1"/>
    <col min="10045" max="10045" width="4.7109375" style="133" customWidth="1"/>
    <col min="10046" max="10046" width="4.85546875" style="133" customWidth="1"/>
    <col min="10047" max="10047" width="5.28515625" style="133" customWidth="1"/>
    <col min="10048" max="10049" width="4.85546875" style="133" customWidth="1"/>
    <col min="10050" max="10050" width="5" style="133" customWidth="1"/>
    <col min="10051" max="10051" width="4.28515625" style="133" customWidth="1"/>
    <col min="10052" max="10052" width="4.5703125" style="133" customWidth="1"/>
    <col min="10053" max="10053" width="5" style="133" customWidth="1"/>
    <col min="10054" max="10054" width="4.7109375" style="133" customWidth="1"/>
    <col min="10055" max="10055" width="5" style="133" customWidth="1"/>
    <col min="10056" max="10056" width="4.7109375" style="133" customWidth="1"/>
    <col min="10057" max="10057" width="5" style="133" customWidth="1"/>
    <col min="10058" max="10058" width="5.28515625" style="133" customWidth="1"/>
    <col min="10059" max="10059" width="5.85546875" style="133" customWidth="1"/>
    <col min="10060" max="10060" width="4.7109375" style="133" customWidth="1"/>
    <col min="10061" max="10061" width="5.28515625" style="133" customWidth="1"/>
    <col min="10062" max="10062" width="5.42578125" style="133" customWidth="1"/>
    <col min="10063" max="10063" width="5" style="133" customWidth="1"/>
    <col min="10064" max="10064" width="4.85546875" style="133" customWidth="1"/>
    <col min="10065" max="10065" width="4.28515625" style="133" customWidth="1"/>
    <col min="10066" max="10240" width="9.140625" style="133"/>
    <col min="10241" max="10241" width="9" style="133" customWidth="1"/>
    <col min="10242" max="10243" width="4.5703125" style="133" customWidth="1"/>
    <col min="10244" max="10244" width="5.28515625" style="133" customWidth="1"/>
    <col min="10245" max="10245" width="4.42578125" style="133" customWidth="1"/>
    <col min="10246" max="10246" width="5.28515625" style="133" customWidth="1"/>
    <col min="10247" max="10247" width="4.28515625" style="133" customWidth="1"/>
    <col min="10248" max="10248" width="4.7109375" style="133" customWidth="1"/>
    <col min="10249" max="10249" width="4.28515625" style="133" customWidth="1"/>
    <col min="10250" max="10250" width="4.42578125" style="133" customWidth="1"/>
    <col min="10251" max="10251" width="5.7109375" style="133" customWidth="1"/>
    <col min="10252" max="10252" width="4.42578125" style="133" customWidth="1"/>
    <col min="10253" max="10253" width="4.7109375" style="133" customWidth="1"/>
    <col min="10254" max="10254" width="4.42578125" style="133" customWidth="1"/>
    <col min="10255" max="10255" width="4.5703125" style="133" customWidth="1"/>
    <col min="10256" max="10256" width="4.42578125" style="133" customWidth="1"/>
    <col min="10257" max="10257" width="4.7109375" style="133" customWidth="1"/>
    <col min="10258" max="10258" width="4.5703125" style="133" customWidth="1"/>
    <col min="10259" max="10260" width="4.140625" style="133" customWidth="1"/>
    <col min="10261" max="10261" width="4.85546875" style="133" customWidth="1"/>
    <col min="10262" max="10262" width="5" style="133" customWidth="1"/>
    <col min="10263" max="10263" width="4.85546875" style="133" customWidth="1"/>
    <col min="10264" max="10264" width="5" style="133" customWidth="1"/>
    <col min="10265" max="10265" width="6" style="133" customWidth="1"/>
    <col min="10266" max="10266" width="5.42578125" style="133" customWidth="1"/>
    <col min="10267" max="10267" width="5.7109375" style="133" customWidth="1"/>
    <col min="10268" max="10269" width="5" style="133" customWidth="1"/>
    <col min="10270" max="10271" width="5.42578125" style="133" customWidth="1"/>
    <col min="10272" max="10272" width="5.7109375" style="133" customWidth="1"/>
    <col min="10273" max="10273" width="4.85546875" style="133" customWidth="1"/>
    <col min="10274" max="10274" width="5" style="133" customWidth="1"/>
    <col min="10275" max="10275" width="4.85546875" style="133" customWidth="1"/>
    <col min="10276" max="10276" width="5.42578125" style="133" customWidth="1"/>
    <col min="10277" max="10277" width="5.5703125" style="133" customWidth="1"/>
    <col min="10278" max="10278" width="5" style="133" customWidth="1"/>
    <col min="10279" max="10281" width="4.85546875" style="133" customWidth="1"/>
    <col min="10282" max="10282" width="4.42578125" style="133" customWidth="1"/>
    <col min="10283" max="10284" width="4.85546875" style="133" customWidth="1"/>
    <col min="10285" max="10285" width="4.28515625" style="133" customWidth="1"/>
    <col min="10286" max="10286" width="4.140625" style="133" customWidth="1"/>
    <col min="10287" max="10287" width="5" style="133" customWidth="1"/>
    <col min="10288" max="10288" width="4.85546875" style="133" customWidth="1"/>
    <col min="10289" max="10289" width="4.7109375" style="133" customWidth="1"/>
    <col min="10290" max="10291" width="5" style="133" customWidth="1"/>
    <col min="10292" max="10293" width="5.42578125" style="133" customWidth="1"/>
    <col min="10294" max="10298" width="5" style="133" customWidth="1"/>
    <col min="10299" max="10299" width="4.85546875" style="133" customWidth="1"/>
    <col min="10300" max="10300" width="5" style="133" customWidth="1"/>
    <col min="10301" max="10301" width="4.7109375" style="133" customWidth="1"/>
    <col min="10302" max="10302" width="4.85546875" style="133" customWidth="1"/>
    <col min="10303" max="10303" width="5.28515625" style="133" customWidth="1"/>
    <col min="10304" max="10305" width="4.85546875" style="133" customWidth="1"/>
    <col min="10306" max="10306" width="5" style="133" customWidth="1"/>
    <col min="10307" max="10307" width="4.28515625" style="133" customWidth="1"/>
    <col min="10308" max="10308" width="4.5703125" style="133" customWidth="1"/>
    <col min="10309" max="10309" width="5" style="133" customWidth="1"/>
    <col min="10310" max="10310" width="4.7109375" style="133" customWidth="1"/>
    <col min="10311" max="10311" width="5" style="133" customWidth="1"/>
    <col min="10312" max="10312" width="4.7109375" style="133" customWidth="1"/>
    <col min="10313" max="10313" width="5" style="133" customWidth="1"/>
    <col min="10314" max="10314" width="5.28515625" style="133" customWidth="1"/>
    <col min="10315" max="10315" width="5.85546875" style="133" customWidth="1"/>
    <col min="10316" max="10316" width="4.7109375" style="133" customWidth="1"/>
    <col min="10317" max="10317" width="5.28515625" style="133" customWidth="1"/>
    <col min="10318" max="10318" width="5.42578125" style="133" customWidth="1"/>
    <col min="10319" max="10319" width="5" style="133" customWidth="1"/>
    <col min="10320" max="10320" width="4.85546875" style="133" customWidth="1"/>
    <col min="10321" max="10321" width="4.28515625" style="133" customWidth="1"/>
    <col min="10322" max="10496" width="9.140625" style="133"/>
    <col min="10497" max="10497" width="9" style="133" customWidth="1"/>
    <col min="10498" max="10499" width="4.5703125" style="133" customWidth="1"/>
    <col min="10500" max="10500" width="5.28515625" style="133" customWidth="1"/>
    <col min="10501" max="10501" width="4.42578125" style="133" customWidth="1"/>
    <col min="10502" max="10502" width="5.28515625" style="133" customWidth="1"/>
    <col min="10503" max="10503" width="4.28515625" style="133" customWidth="1"/>
    <col min="10504" max="10504" width="4.7109375" style="133" customWidth="1"/>
    <col min="10505" max="10505" width="4.28515625" style="133" customWidth="1"/>
    <col min="10506" max="10506" width="4.42578125" style="133" customWidth="1"/>
    <col min="10507" max="10507" width="5.7109375" style="133" customWidth="1"/>
    <col min="10508" max="10508" width="4.42578125" style="133" customWidth="1"/>
    <col min="10509" max="10509" width="4.7109375" style="133" customWidth="1"/>
    <col min="10510" max="10510" width="4.42578125" style="133" customWidth="1"/>
    <col min="10511" max="10511" width="4.5703125" style="133" customWidth="1"/>
    <col min="10512" max="10512" width="4.42578125" style="133" customWidth="1"/>
    <col min="10513" max="10513" width="4.7109375" style="133" customWidth="1"/>
    <col min="10514" max="10514" width="4.5703125" style="133" customWidth="1"/>
    <col min="10515" max="10516" width="4.140625" style="133" customWidth="1"/>
    <col min="10517" max="10517" width="4.85546875" style="133" customWidth="1"/>
    <col min="10518" max="10518" width="5" style="133" customWidth="1"/>
    <col min="10519" max="10519" width="4.85546875" style="133" customWidth="1"/>
    <col min="10520" max="10520" width="5" style="133" customWidth="1"/>
    <col min="10521" max="10521" width="6" style="133" customWidth="1"/>
    <col min="10522" max="10522" width="5.42578125" style="133" customWidth="1"/>
    <col min="10523" max="10523" width="5.7109375" style="133" customWidth="1"/>
    <col min="10524" max="10525" width="5" style="133" customWidth="1"/>
    <col min="10526" max="10527" width="5.42578125" style="133" customWidth="1"/>
    <col min="10528" max="10528" width="5.7109375" style="133" customWidth="1"/>
    <col min="10529" max="10529" width="4.85546875" style="133" customWidth="1"/>
    <col min="10530" max="10530" width="5" style="133" customWidth="1"/>
    <col min="10531" max="10531" width="4.85546875" style="133" customWidth="1"/>
    <col min="10532" max="10532" width="5.42578125" style="133" customWidth="1"/>
    <col min="10533" max="10533" width="5.5703125" style="133" customWidth="1"/>
    <col min="10534" max="10534" width="5" style="133" customWidth="1"/>
    <col min="10535" max="10537" width="4.85546875" style="133" customWidth="1"/>
    <col min="10538" max="10538" width="4.42578125" style="133" customWidth="1"/>
    <col min="10539" max="10540" width="4.85546875" style="133" customWidth="1"/>
    <col min="10541" max="10541" width="4.28515625" style="133" customWidth="1"/>
    <col min="10542" max="10542" width="4.140625" style="133" customWidth="1"/>
    <col min="10543" max="10543" width="5" style="133" customWidth="1"/>
    <col min="10544" max="10544" width="4.85546875" style="133" customWidth="1"/>
    <col min="10545" max="10545" width="4.7109375" style="133" customWidth="1"/>
    <col min="10546" max="10547" width="5" style="133" customWidth="1"/>
    <col min="10548" max="10549" width="5.42578125" style="133" customWidth="1"/>
    <col min="10550" max="10554" width="5" style="133" customWidth="1"/>
    <col min="10555" max="10555" width="4.85546875" style="133" customWidth="1"/>
    <col min="10556" max="10556" width="5" style="133" customWidth="1"/>
    <col min="10557" max="10557" width="4.7109375" style="133" customWidth="1"/>
    <col min="10558" max="10558" width="4.85546875" style="133" customWidth="1"/>
    <col min="10559" max="10559" width="5.28515625" style="133" customWidth="1"/>
    <col min="10560" max="10561" width="4.85546875" style="133" customWidth="1"/>
    <col min="10562" max="10562" width="5" style="133" customWidth="1"/>
    <col min="10563" max="10563" width="4.28515625" style="133" customWidth="1"/>
    <col min="10564" max="10564" width="4.5703125" style="133" customWidth="1"/>
    <col min="10565" max="10565" width="5" style="133" customWidth="1"/>
    <col min="10566" max="10566" width="4.7109375" style="133" customWidth="1"/>
    <col min="10567" max="10567" width="5" style="133" customWidth="1"/>
    <col min="10568" max="10568" width="4.7109375" style="133" customWidth="1"/>
    <col min="10569" max="10569" width="5" style="133" customWidth="1"/>
    <col min="10570" max="10570" width="5.28515625" style="133" customWidth="1"/>
    <col min="10571" max="10571" width="5.85546875" style="133" customWidth="1"/>
    <col min="10572" max="10572" width="4.7109375" style="133" customWidth="1"/>
    <col min="10573" max="10573" width="5.28515625" style="133" customWidth="1"/>
    <col min="10574" max="10574" width="5.42578125" style="133" customWidth="1"/>
    <col min="10575" max="10575" width="5" style="133" customWidth="1"/>
    <col min="10576" max="10576" width="4.85546875" style="133" customWidth="1"/>
    <col min="10577" max="10577" width="4.28515625" style="133" customWidth="1"/>
    <col min="10578" max="10752" width="9.140625" style="133"/>
    <col min="10753" max="10753" width="9" style="133" customWidth="1"/>
    <col min="10754" max="10755" width="4.5703125" style="133" customWidth="1"/>
    <col min="10756" max="10756" width="5.28515625" style="133" customWidth="1"/>
    <col min="10757" max="10757" width="4.42578125" style="133" customWidth="1"/>
    <col min="10758" max="10758" width="5.28515625" style="133" customWidth="1"/>
    <col min="10759" max="10759" width="4.28515625" style="133" customWidth="1"/>
    <col min="10760" max="10760" width="4.7109375" style="133" customWidth="1"/>
    <col min="10761" max="10761" width="4.28515625" style="133" customWidth="1"/>
    <col min="10762" max="10762" width="4.42578125" style="133" customWidth="1"/>
    <col min="10763" max="10763" width="5.7109375" style="133" customWidth="1"/>
    <col min="10764" max="10764" width="4.42578125" style="133" customWidth="1"/>
    <col min="10765" max="10765" width="4.7109375" style="133" customWidth="1"/>
    <col min="10766" max="10766" width="4.42578125" style="133" customWidth="1"/>
    <col min="10767" max="10767" width="4.5703125" style="133" customWidth="1"/>
    <col min="10768" max="10768" width="4.42578125" style="133" customWidth="1"/>
    <col min="10769" max="10769" width="4.7109375" style="133" customWidth="1"/>
    <col min="10770" max="10770" width="4.5703125" style="133" customWidth="1"/>
    <col min="10771" max="10772" width="4.140625" style="133" customWidth="1"/>
    <col min="10773" max="10773" width="4.85546875" style="133" customWidth="1"/>
    <col min="10774" max="10774" width="5" style="133" customWidth="1"/>
    <col min="10775" max="10775" width="4.85546875" style="133" customWidth="1"/>
    <col min="10776" max="10776" width="5" style="133" customWidth="1"/>
    <col min="10777" max="10777" width="6" style="133" customWidth="1"/>
    <col min="10778" max="10778" width="5.42578125" style="133" customWidth="1"/>
    <col min="10779" max="10779" width="5.7109375" style="133" customWidth="1"/>
    <col min="10780" max="10781" width="5" style="133" customWidth="1"/>
    <col min="10782" max="10783" width="5.42578125" style="133" customWidth="1"/>
    <col min="10784" max="10784" width="5.7109375" style="133" customWidth="1"/>
    <col min="10785" max="10785" width="4.85546875" style="133" customWidth="1"/>
    <col min="10786" max="10786" width="5" style="133" customWidth="1"/>
    <col min="10787" max="10787" width="4.85546875" style="133" customWidth="1"/>
    <col min="10788" max="10788" width="5.42578125" style="133" customWidth="1"/>
    <col min="10789" max="10789" width="5.5703125" style="133" customWidth="1"/>
    <col min="10790" max="10790" width="5" style="133" customWidth="1"/>
    <col min="10791" max="10793" width="4.85546875" style="133" customWidth="1"/>
    <col min="10794" max="10794" width="4.42578125" style="133" customWidth="1"/>
    <col min="10795" max="10796" width="4.85546875" style="133" customWidth="1"/>
    <col min="10797" max="10797" width="4.28515625" style="133" customWidth="1"/>
    <col min="10798" max="10798" width="4.140625" style="133" customWidth="1"/>
    <col min="10799" max="10799" width="5" style="133" customWidth="1"/>
    <col min="10800" max="10800" width="4.85546875" style="133" customWidth="1"/>
    <col min="10801" max="10801" width="4.7109375" style="133" customWidth="1"/>
    <col min="10802" max="10803" width="5" style="133" customWidth="1"/>
    <col min="10804" max="10805" width="5.42578125" style="133" customWidth="1"/>
    <col min="10806" max="10810" width="5" style="133" customWidth="1"/>
    <col min="10811" max="10811" width="4.85546875" style="133" customWidth="1"/>
    <col min="10812" max="10812" width="5" style="133" customWidth="1"/>
    <col min="10813" max="10813" width="4.7109375" style="133" customWidth="1"/>
    <col min="10814" max="10814" width="4.85546875" style="133" customWidth="1"/>
    <col min="10815" max="10815" width="5.28515625" style="133" customWidth="1"/>
    <col min="10816" max="10817" width="4.85546875" style="133" customWidth="1"/>
    <col min="10818" max="10818" width="5" style="133" customWidth="1"/>
    <col min="10819" max="10819" width="4.28515625" style="133" customWidth="1"/>
    <col min="10820" max="10820" width="4.5703125" style="133" customWidth="1"/>
    <col min="10821" max="10821" width="5" style="133" customWidth="1"/>
    <col min="10822" max="10822" width="4.7109375" style="133" customWidth="1"/>
    <col min="10823" max="10823" width="5" style="133" customWidth="1"/>
    <col min="10824" max="10824" width="4.7109375" style="133" customWidth="1"/>
    <col min="10825" max="10825" width="5" style="133" customWidth="1"/>
    <col min="10826" max="10826" width="5.28515625" style="133" customWidth="1"/>
    <col min="10827" max="10827" width="5.85546875" style="133" customWidth="1"/>
    <col min="10828" max="10828" width="4.7109375" style="133" customWidth="1"/>
    <col min="10829" max="10829" width="5.28515625" style="133" customWidth="1"/>
    <col min="10830" max="10830" width="5.42578125" style="133" customWidth="1"/>
    <col min="10831" max="10831" width="5" style="133" customWidth="1"/>
    <col min="10832" max="10832" width="4.85546875" style="133" customWidth="1"/>
    <col min="10833" max="10833" width="4.28515625" style="133" customWidth="1"/>
    <col min="10834" max="11008" width="9.140625" style="133"/>
    <col min="11009" max="11009" width="9" style="133" customWidth="1"/>
    <col min="11010" max="11011" width="4.5703125" style="133" customWidth="1"/>
    <col min="11012" max="11012" width="5.28515625" style="133" customWidth="1"/>
    <col min="11013" max="11013" width="4.42578125" style="133" customWidth="1"/>
    <col min="11014" max="11014" width="5.28515625" style="133" customWidth="1"/>
    <col min="11015" max="11015" width="4.28515625" style="133" customWidth="1"/>
    <col min="11016" max="11016" width="4.7109375" style="133" customWidth="1"/>
    <col min="11017" max="11017" width="4.28515625" style="133" customWidth="1"/>
    <col min="11018" max="11018" width="4.42578125" style="133" customWidth="1"/>
    <col min="11019" max="11019" width="5.7109375" style="133" customWidth="1"/>
    <col min="11020" max="11020" width="4.42578125" style="133" customWidth="1"/>
    <col min="11021" max="11021" width="4.7109375" style="133" customWidth="1"/>
    <col min="11022" max="11022" width="4.42578125" style="133" customWidth="1"/>
    <col min="11023" max="11023" width="4.5703125" style="133" customWidth="1"/>
    <col min="11024" max="11024" width="4.42578125" style="133" customWidth="1"/>
    <col min="11025" max="11025" width="4.7109375" style="133" customWidth="1"/>
    <col min="11026" max="11026" width="4.5703125" style="133" customWidth="1"/>
    <col min="11027" max="11028" width="4.140625" style="133" customWidth="1"/>
    <col min="11029" max="11029" width="4.85546875" style="133" customWidth="1"/>
    <col min="11030" max="11030" width="5" style="133" customWidth="1"/>
    <col min="11031" max="11031" width="4.85546875" style="133" customWidth="1"/>
    <col min="11032" max="11032" width="5" style="133" customWidth="1"/>
    <col min="11033" max="11033" width="6" style="133" customWidth="1"/>
    <col min="11034" max="11034" width="5.42578125" style="133" customWidth="1"/>
    <col min="11035" max="11035" width="5.7109375" style="133" customWidth="1"/>
    <col min="11036" max="11037" width="5" style="133" customWidth="1"/>
    <col min="11038" max="11039" width="5.42578125" style="133" customWidth="1"/>
    <col min="11040" max="11040" width="5.7109375" style="133" customWidth="1"/>
    <col min="11041" max="11041" width="4.85546875" style="133" customWidth="1"/>
    <col min="11042" max="11042" width="5" style="133" customWidth="1"/>
    <col min="11043" max="11043" width="4.85546875" style="133" customWidth="1"/>
    <col min="11044" max="11044" width="5.42578125" style="133" customWidth="1"/>
    <col min="11045" max="11045" width="5.5703125" style="133" customWidth="1"/>
    <col min="11046" max="11046" width="5" style="133" customWidth="1"/>
    <col min="11047" max="11049" width="4.85546875" style="133" customWidth="1"/>
    <col min="11050" max="11050" width="4.42578125" style="133" customWidth="1"/>
    <col min="11051" max="11052" width="4.85546875" style="133" customWidth="1"/>
    <col min="11053" max="11053" width="4.28515625" style="133" customWidth="1"/>
    <col min="11054" max="11054" width="4.140625" style="133" customWidth="1"/>
    <col min="11055" max="11055" width="5" style="133" customWidth="1"/>
    <col min="11056" max="11056" width="4.85546875" style="133" customWidth="1"/>
    <col min="11057" max="11057" width="4.7109375" style="133" customWidth="1"/>
    <col min="11058" max="11059" width="5" style="133" customWidth="1"/>
    <col min="11060" max="11061" width="5.42578125" style="133" customWidth="1"/>
    <col min="11062" max="11066" width="5" style="133" customWidth="1"/>
    <col min="11067" max="11067" width="4.85546875" style="133" customWidth="1"/>
    <col min="11068" max="11068" width="5" style="133" customWidth="1"/>
    <col min="11069" max="11069" width="4.7109375" style="133" customWidth="1"/>
    <col min="11070" max="11070" width="4.85546875" style="133" customWidth="1"/>
    <col min="11071" max="11071" width="5.28515625" style="133" customWidth="1"/>
    <col min="11072" max="11073" width="4.85546875" style="133" customWidth="1"/>
    <col min="11074" max="11074" width="5" style="133" customWidth="1"/>
    <col min="11075" max="11075" width="4.28515625" style="133" customWidth="1"/>
    <col min="11076" max="11076" width="4.5703125" style="133" customWidth="1"/>
    <col min="11077" max="11077" width="5" style="133" customWidth="1"/>
    <col min="11078" max="11078" width="4.7109375" style="133" customWidth="1"/>
    <col min="11079" max="11079" width="5" style="133" customWidth="1"/>
    <col min="11080" max="11080" width="4.7109375" style="133" customWidth="1"/>
    <col min="11081" max="11081" width="5" style="133" customWidth="1"/>
    <col min="11082" max="11082" width="5.28515625" style="133" customWidth="1"/>
    <col min="11083" max="11083" width="5.85546875" style="133" customWidth="1"/>
    <col min="11084" max="11084" width="4.7109375" style="133" customWidth="1"/>
    <col min="11085" max="11085" width="5.28515625" style="133" customWidth="1"/>
    <col min="11086" max="11086" width="5.42578125" style="133" customWidth="1"/>
    <col min="11087" max="11087" width="5" style="133" customWidth="1"/>
    <col min="11088" max="11088" width="4.85546875" style="133" customWidth="1"/>
    <col min="11089" max="11089" width="4.28515625" style="133" customWidth="1"/>
    <col min="11090" max="11264" width="9.140625" style="133"/>
    <col min="11265" max="11265" width="9" style="133" customWidth="1"/>
    <col min="11266" max="11267" width="4.5703125" style="133" customWidth="1"/>
    <col min="11268" max="11268" width="5.28515625" style="133" customWidth="1"/>
    <col min="11269" max="11269" width="4.42578125" style="133" customWidth="1"/>
    <col min="11270" max="11270" width="5.28515625" style="133" customWidth="1"/>
    <col min="11271" max="11271" width="4.28515625" style="133" customWidth="1"/>
    <col min="11272" max="11272" width="4.7109375" style="133" customWidth="1"/>
    <col min="11273" max="11273" width="4.28515625" style="133" customWidth="1"/>
    <col min="11274" max="11274" width="4.42578125" style="133" customWidth="1"/>
    <col min="11275" max="11275" width="5.7109375" style="133" customWidth="1"/>
    <col min="11276" max="11276" width="4.42578125" style="133" customWidth="1"/>
    <col min="11277" max="11277" width="4.7109375" style="133" customWidth="1"/>
    <col min="11278" max="11278" width="4.42578125" style="133" customWidth="1"/>
    <col min="11279" max="11279" width="4.5703125" style="133" customWidth="1"/>
    <col min="11280" max="11280" width="4.42578125" style="133" customWidth="1"/>
    <col min="11281" max="11281" width="4.7109375" style="133" customWidth="1"/>
    <col min="11282" max="11282" width="4.5703125" style="133" customWidth="1"/>
    <col min="11283" max="11284" width="4.140625" style="133" customWidth="1"/>
    <col min="11285" max="11285" width="4.85546875" style="133" customWidth="1"/>
    <col min="11286" max="11286" width="5" style="133" customWidth="1"/>
    <col min="11287" max="11287" width="4.85546875" style="133" customWidth="1"/>
    <col min="11288" max="11288" width="5" style="133" customWidth="1"/>
    <col min="11289" max="11289" width="6" style="133" customWidth="1"/>
    <col min="11290" max="11290" width="5.42578125" style="133" customWidth="1"/>
    <col min="11291" max="11291" width="5.7109375" style="133" customWidth="1"/>
    <col min="11292" max="11293" width="5" style="133" customWidth="1"/>
    <col min="11294" max="11295" width="5.42578125" style="133" customWidth="1"/>
    <col min="11296" max="11296" width="5.7109375" style="133" customWidth="1"/>
    <col min="11297" max="11297" width="4.85546875" style="133" customWidth="1"/>
    <col min="11298" max="11298" width="5" style="133" customWidth="1"/>
    <col min="11299" max="11299" width="4.85546875" style="133" customWidth="1"/>
    <col min="11300" max="11300" width="5.42578125" style="133" customWidth="1"/>
    <col min="11301" max="11301" width="5.5703125" style="133" customWidth="1"/>
    <col min="11302" max="11302" width="5" style="133" customWidth="1"/>
    <col min="11303" max="11305" width="4.85546875" style="133" customWidth="1"/>
    <col min="11306" max="11306" width="4.42578125" style="133" customWidth="1"/>
    <col min="11307" max="11308" width="4.85546875" style="133" customWidth="1"/>
    <col min="11309" max="11309" width="4.28515625" style="133" customWidth="1"/>
    <col min="11310" max="11310" width="4.140625" style="133" customWidth="1"/>
    <col min="11311" max="11311" width="5" style="133" customWidth="1"/>
    <col min="11312" max="11312" width="4.85546875" style="133" customWidth="1"/>
    <col min="11313" max="11313" width="4.7109375" style="133" customWidth="1"/>
    <col min="11314" max="11315" width="5" style="133" customWidth="1"/>
    <col min="11316" max="11317" width="5.42578125" style="133" customWidth="1"/>
    <col min="11318" max="11322" width="5" style="133" customWidth="1"/>
    <col min="11323" max="11323" width="4.85546875" style="133" customWidth="1"/>
    <col min="11324" max="11324" width="5" style="133" customWidth="1"/>
    <col min="11325" max="11325" width="4.7109375" style="133" customWidth="1"/>
    <col min="11326" max="11326" width="4.85546875" style="133" customWidth="1"/>
    <col min="11327" max="11327" width="5.28515625" style="133" customWidth="1"/>
    <col min="11328" max="11329" width="4.85546875" style="133" customWidth="1"/>
    <col min="11330" max="11330" width="5" style="133" customWidth="1"/>
    <col min="11331" max="11331" width="4.28515625" style="133" customWidth="1"/>
    <col min="11332" max="11332" width="4.5703125" style="133" customWidth="1"/>
    <col min="11333" max="11333" width="5" style="133" customWidth="1"/>
    <col min="11334" max="11334" width="4.7109375" style="133" customWidth="1"/>
    <col min="11335" max="11335" width="5" style="133" customWidth="1"/>
    <col min="11336" max="11336" width="4.7109375" style="133" customWidth="1"/>
    <col min="11337" max="11337" width="5" style="133" customWidth="1"/>
    <col min="11338" max="11338" width="5.28515625" style="133" customWidth="1"/>
    <col min="11339" max="11339" width="5.85546875" style="133" customWidth="1"/>
    <col min="11340" max="11340" width="4.7109375" style="133" customWidth="1"/>
    <col min="11341" max="11341" width="5.28515625" style="133" customWidth="1"/>
    <col min="11342" max="11342" width="5.42578125" style="133" customWidth="1"/>
    <col min="11343" max="11343" width="5" style="133" customWidth="1"/>
    <col min="11344" max="11344" width="4.85546875" style="133" customWidth="1"/>
    <col min="11345" max="11345" width="4.28515625" style="133" customWidth="1"/>
    <col min="11346" max="11520" width="9.140625" style="133"/>
    <col min="11521" max="11521" width="9" style="133" customWidth="1"/>
    <col min="11522" max="11523" width="4.5703125" style="133" customWidth="1"/>
    <col min="11524" max="11524" width="5.28515625" style="133" customWidth="1"/>
    <col min="11525" max="11525" width="4.42578125" style="133" customWidth="1"/>
    <col min="11526" max="11526" width="5.28515625" style="133" customWidth="1"/>
    <col min="11527" max="11527" width="4.28515625" style="133" customWidth="1"/>
    <col min="11528" max="11528" width="4.7109375" style="133" customWidth="1"/>
    <col min="11529" max="11529" width="4.28515625" style="133" customWidth="1"/>
    <col min="11530" max="11530" width="4.42578125" style="133" customWidth="1"/>
    <col min="11531" max="11531" width="5.7109375" style="133" customWidth="1"/>
    <col min="11532" max="11532" width="4.42578125" style="133" customWidth="1"/>
    <col min="11533" max="11533" width="4.7109375" style="133" customWidth="1"/>
    <col min="11534" max="11534" width="4.42578125" style="133" customWidth="1"/>
    <col min="11535" max="11535" width="4.5703125" style="133" customWidth="1"/>
    <col min="11536" max="11536" width="4.42578125" style="133" customWidth="1"/>
    <col min="11537" max="11537" width="4.7109375" style="133" customWidth="1"/>
    <col min="11538" max="11538" width="4.5703125" style="133" customWidth="1"/>
    <col min="11539" max="11540" width="4.140625" style="133" customWidth="1"/>
    <col min="11541" max="11541" width="4.85546875" style="133" customWidth="1"/>
    <col min="11542" max="11542" width="5" style="133" customWidth="1"/>
    <col min="11543" max="11543" width="4.85546875" style="133" customWidth="1"/>
    <col min="11544" max="11544" width="5" style="133" customWidth="1"/>
    <col min="11545" max="11545" width="6" style="133" customWidth="1"/>
    <col min="11546" max="11546" width="5.42578125" style="133" customWidth="1"/>
    <col min="11547" max="11547" width="5.7109375" style="133" customWidth="1"/>
    <col min="11548" max="11549" width="5" style="133" customWidth="1"/>
    <col min="11550" max="11551" width="5.42578125" style="133" customWidth="1"/>
    <col min="11552" max="11552" width="5.7109375" style="133" customWidth="1"/>
    <col min="11553" max="11553" width="4.85546875" style="133" customWidth="1"/>
    <col min="11554" max="11554" width="5" style="133" customWidth="1"/>
    <col min="11555" max="11555" width="4.85546875" style="133" customWidth="1"/>
    <col min="11556" max="11556" width="5.42578125" style="133" customWidth="1"/>
    <col min="11557" max="11557" width="5.5703125" style="133" customWidth="1"/>
    <col min="11558" max="11558" width="5" style="133" customWidth="1"/>
    <col min="11559" max="11561" width="4.85546875" style="133" customWidth="1"/>
    <col min="11562" max="11562" width="4.42578125" style="133" customWidth="1"/>
    <col min="11563" max="11564" width="4.85546875" style="133" customWidth="1"/>
    <col min="11565" max="11565" width="4.28515625" style="133" customWidth="1"/>
    <col min="11566" max="11566" width="4.140625" style="133" customWidth="1"/>
    <col min="11567" max="11567" width="5" style="133" customWidth="1"/>
    <col min="11568" max="11568" width="4.85546875" style="133" customWidth="1"/>
    <col min="11569" max="11569" width="4.7109375" style="133" customWidth="1"/>
    <col min="11570" max="11571" width="5" style="133" customWidth="1"/>
    <col min="11572" max="11573" width="5.42578125" style="133" customWidth="1"/>
    <col min="11574" max="11578" width="5" style="133" customWidth="1"/>
    <col min="11579" max="11579" width="4.85546875" style="133" customWidth="1"/>
    <col min="11580" max="11580" width="5" style="133" customWidth="1"/>
    <col min="11581" max="11581" width="4.7109375" style="133" customWidth="1"/>
    <col min="11582" max="11582" width="4.85546875" style="133" customWidth="1"/>
    <col min="11583" max="11583" width="5.28515625" style="133" customWidth="1"/>
    <col min="11584" max="11585" width="4.85546875" style="133" customWidth="1"/>
    <col min="11586" max="11586" width="5" style="133" customWidth="1"/>
    <col min="11587" max="11587" width="4.28515625" style="133" customWidth="1"/>
    <col min="11588" max="11588" width="4.5703125" style="133" customWidth="1"/>
    <col min="11589" max="11589" width="5" style="133" customWidth="1"/>
    <col min="11590" max="11590" width="4.7109375" style="133" customWidth="1"/>
    <col min="11591" max="11591" width="5" style="133" customWidth="1"/>
    <col min="11592" max="11592" width="4.7109375" style="133" customWidth="1"/>
    <col min="11593" max="11593" width="5" style="133" customWidth="1"/>
    <col min="11594" max="11594" width="5.28515625" style="133" customWidth="1"/>
    <col min="11595" max="11595" width="5.85546875" style="133" customWidth="1"/>
    <col min="11596" max="11596" width="4.7109375" style="133" customWidth="1"/>
    <col min="11597" max="11597" width="5.28515625" style="133" customWidth="1"/>
    <col min="11598" max="11598" width="5.42578125" style="133" customWidth="1"/>
    <col min="11599" max="11599" width="5" style="133" customWidth="1"/>
    <col min="11600" max="11600" width="4.85546875" style="133" customWidth="1"/>
    <col min="11601" max="11601" width="4.28515625" style="133" customWidth="1"/>
    <col min="11602" max="11776" width="9.140625" style="133"/>
    <col min="11777" max="11777" width="9" style="133" customWidth="1"/>
    <col min="11778" max="11779" width="4.5703125" style="133" customWidth="1"/>
    <col min="11780" max="11780" width="5.28515625" style="133" customWidth="1"/>
    <col min="11781" max="11781" width="4.42578125" style="133" customWidth="1"/>
    <col min="11782" max="11782" width="5.28515625" style="133" customWidth="1"/>
    <col min="11783" max="11783" width="4.28515625" style="133" customWidth="1"/>
    <col min="11784" max="11784" width="4.7109375" style="133" customWidth="1"/>
    <col min="11785" max="11785" width="4.28515625" style="133" customWidth="1"/>
    <col min="11786" max="11786" width="4.42578125" style="133" customWidth="1"/>
    <col min="11787" max="11787" width="5.7109375" style="133" customWidth="1"/>
    <col min="11788" max="11788" width="4.42578125" style="133" customWidth="1"/>
    <col min="11789" max="11789" width="4.7109375" style="133" customWidth="1"/>
    <col min="11790" max="11790" width="4.42578125" style="133" customWidth="1"/>
    <col min="11791" max="11791" width="4.5703125" style="133" customWidth="1"/>
    <col min="11792" max="11792" width="4.42578125" style="133" customWidth="1"/>
    <col min="11793" max="11793" width="4.7109375" style="133" customWidth="1"/>
    <col min="11794" max="11794" width="4.5703125" style="133" customWidth="1"/>
    <col min="11795" max="11796" width="4.140625" style="133" customWidth="1"/>
    <col min="11797" max="11797" width="4.85546875" style="133" customWidth="1"/>
    <col min="11798" max="11798" width="5" style="133" customWidth="1"/>
    <col min="11799" max="11799" width="4.85546875" style="133" customWidth="1"/>
    <col min="11800" max="11800" width="5" style="133" customWidth="1"/>
    <col min="11801" max="11801" width="6" style="133" customWidth="1"/>
    <col min="11802" max="11802" width="5.42578125" style="133" customWidth="1"/>
    <col min="11803" max="11803" width="5.7109375" style="133" customWidth="1"/>
    <col min="11804" max="11805" width="5" style="133" customWidth="1"/>
    <col min="11806" max="11807" width="5.42578125" style="133" customWidth="1"/>
    <col min="11808" max="11808" width="5.7109375" style="133" customWidth="1"/>
    <col min="11809" max="11809" width="4.85546875" style="133" customWidth="1"/>
    <col min="11810" max="11810" width="5" style="133" customWidth="1"/>
    <col min="11811" max="11811" width="4.85546875" style="133" customWidth="1"/>
    <col min="11812" max="11812" width="5.42578125" style="133" customWidth="1"/>
    <col min="11813" max="11813" width="5.5703125" style="133" customWidth="1"/>
    <col min="11814" max="11814" width="5" style="133" customWidth="1"/>
    <col min="11815" max="11817" width="4.85546875" style="133" customWidth="1"/>
    <col min="11818" max="11818" width="4.42578125" style="133" customWidth="1"/>
    <col min="11819" max="11820" width="4.85546875" style="133" customWidth="1"/>
    <col min="11821" max="11821" width="4.28515625" style="133" customWidth="1"/>
    <col min="11822" max="11822" width="4.140625" style="133" customWidth="1"/>
    <col min="11823" max="11823" width="5" style="133" customWidth="1"/>
    <col min="11824" max="11824" width="4.85546875" style="133" customWidth="1"/>
    <col min="11825" max="11825" width="4.7109375" style="133" customWidth="1"/>
    <col min="11826" max="11827" width="5" style="133" customWidth="1"/>
    <col min="11828" max="11829" width="5.42578125" style="133" customWidth="1"/>
    <col min="11830" max="11834" width="5" style="133" customWidth="1"/>
    <col min="11835" max="11835" width="4.85546875" style="133" customWidth="1"/>
    <col min="11836" max="11836" width="5" style="133" customWidth="1"/>
    <col min="11837" max="11837" width="4.7109375" style="133" customWidth="1"/>
    <col min="11838" max="11838" width="4.85546875" style="133" customWidth="1"/>
    <col min="11839" max="11839" width="5.28515625" style="133" customWidth="1"/>
    <col min="11840" max="11841" width="4.85546875" style="133" customWidth="1"/>
    <col min="11842" max="11842" width="5" style="133" customWidth="1"/>
    <col min="11843" max="11843" width="4.28515625" style="133" customWidth="1"/>
    <col min="11844" max="11844" width="4.5703125" style="133" customWidth="1"/>
    <col min="11845" max="11845" width="5" style="133" customWidth="1"/>
    <col min="11846" max="11846" width="4.7109375" style="133" customWidth="1"/>
    <col min="11847" max="11847" width="5" style="133" customWidth="1"/>
    <col min="11848" max="11848" width="4.7109375" style="133" customWidth="1"/>
    <col min="11849" max="11849" width="5" style="133" customWidth="1"/>
    <col min="11850" max="11850" width="5.28515625" style="133" customWidth="1"/>
    <col min="11851" max="11851" width="5.85546875" style="133" customWidth="1"/>
    <col min="11852" max="11852" width="4.7109375" style="133" customWidth="1"/>
    <col min="11853" max="11853" width="5.28515625" style="133" customWidth="1"/>
    <col min="11854" max="11854" width="5.42578125" style="133" customWidth="1"/>
    <col min="11855" max="11855" width="5" style="133" customWidth="1"/>
    <col min="11856" max="11856" width="4.85546875" style="133" customWidth="1"/>
    <col min="11857" max="11857" width="4.28515625" style="133" customWidth="1"/>
    <col min="11858" max="12032" width="9.140625" style="133"/>
    <col min="12033" max="12033" width="9" style="133" customWidth="1"/>
    <col min="12034" max="12035" width="4.5703125" style="133" customWidth="1"/>
    <col min="12036" max="12036" width="5.28515625" style="133" customWidth="1"/>
    <col min="12037" max="12037" width="4.42578125" style="133" customWidth="1"/>
    <col min="12038" max="12038" width="5.28515625" style="133" customWidth="1"/>
    <col min="12039" max="12039" width="4.28515625" style="133" customWidth="1"/>
    <col min="12040" max="12040" width="4.7109375" style="133" customWidth="1"/>
    <col min="12041" max="12041" width="4.28515625" style="133" customWidth="1"/>
    <col min="12042" max="12042" width="4.42578125" style="133" customWidth="1"/>
    <col min="12043" max="12043" width="5.7109375" style="133" customWidth="1"/>
    <col min="12044" max="12044" width="4.42578125" style="133" customWidth="1"/>
    <col min="12045" max="12045" width="4.7109375" style="133" customWidth="1"/>
    <col min="12046" max="12046" width="4.42578125" style="133" customWidth="1"/>
    <col min="12047" max="12047" width="4.5703125" style="133" customWidth="1"/>
    <col min="12048" max="12048" width="4.42578125" style="133" customWidth="1"/>
    <col min="12049" max="12049" width="4.7109375" style="133" customWidth="1"/>
    <col min="12050" max="12050" width="4.5703125" style="133" customWidth="1"/>
    <col min="12051" max="12052" width="4.140625" style="133" customWidth="1"/>
    <col min="12053" max="12053" width="4.85546875" style="133" customWidth="1"/>
    <col min="12054" max="12054" width="5" style="133" customWidth="1"/>
    <col min="12055" max="12055" width="4.85546875" style="133" customWidth="1"/>
    <col min="12056" max="12056" width="5" style="133" customWidth="1"/>
    <col min="12057" max="12057" width="6" style="133" customWidth="1"/>
    <col min="12058" max="12058" width="5.42578125" style="133" customWidth="1"/>
    <col min="12059" max="12059" width="5.7109375" style="133" customWidth="1"/>
    <col min="12060" max="12061" width="5" style="133" customWidth="1"/>
    <col min="12062" max="12063" width="5.42578125" style="133" customWidth="1"/>
    <col min="12064" max="12064" width="5.7109375" style="133" customWidth="1"/>
    <col min="12065" max="12065" width="4.85546875" style="133" customWidth="1"/>
    <col min="12066" max="12066" width="5" style="133" customWidth="1"/>
    <col min="12067" max="12067" width="4.85546875" style="133" customWidth="1"/>
    <col min="12068" max="12068" width="5.42578125" style="133" customWidth="1"/>
    <col min="12069" max="12069" width="5.5703125" style="133" customWidth="1"/>
    <col min="12070" max="12070" width="5" style="133" customWidth="1"/>
    <col min="12071" max="12073" width="4.85546875" style="133" customWidth="1"/>
    <col min="12074" max="12074" width="4.42578125" style="133" customWidth="1"/>
    <col min="12075" max="12076" width="4.85546875" style="133" customWidth="1"/>
    <col min="12077" max="12077" width="4.28515625" style="133" customWidth="1"/>
    <col min="12078" max="12078" width="4.140625" style="133" customWidth="1"/>
    <col min="12079" max="12079" width="5" style="133" customWidth="1"/>
    <col min="12080" max="12080" width="4.85546875" style="133" customWidth="1"/>
    <col min="12081" max="12081" width="4.7109375" style="133" customWidth="1"/>
    <col min="12082" max="12083" width="5" style="133" customWidth="1"/>
    <col min="12084" max="12085" width="5.42578125" style="133" customWidth="1"/>
    <col min="12086" max="12090" width="5" style="133" customWidth="1"/>
    <col min="12091" max="12091" width="4.85546875" style="133" customWidth="1"/>
    <col min="12092" max="12092" width="5" style="133" customWidth="1"/>
    <col min="12093" max="12093" width="4.7109375" style="133" customWidth="1"/>
    <col min="12094" max="12094" width="4.85546875" style="133" customWidth="1"/>
    <col min="12095" max="12095" width="5.28515625" style="133" customWidth="1"/>
    <col min="12096" max="12097" width="4.85546875" style="133" customWidth="1"/>
    <col min="12098" max="12098" width="5" style="133" customWidth="1"/>
    <col min="12099" max="12099" width="4.28515625" style="133" customWidth="1"/>
    <col min="12100" max="12100" width="4.5703125" style="133" customWidth="1"/>
    <col min="12101" max="12101" width="5" style="133" customWidth="1"/>
    <col min="12102" max="12102" width="4.7109375" style="133" customWidth="1"/>
    <col min="12103" max="12103" width="5" style="133" customWidth="1"/>
    <col min="12104" max="12104" width="4.7109375" style="133" customWidth="1"/>
    <col min="12105" max="12105" width="5" style="133" customWidth="1"/>
    <col min="12106" max="12106" width="5.28515625" style="133" customWidth="1"/>
    <col min="12107" max="12107" width="5.85546875" style="133" customWidth="1"/>
    <col min="12108" max="12108" width="4.7109375" style="133" customWidth="1"/>
    <col min="12109" max="12109" width="5.28515625" style="133" customWidth="1"/>
    <col min="12110" max="12110" width="5.42578125" style="133" customWidth="1"/>
    <col min="12111" max="12111" width="5" style="133" customWidth="1"/>
    <col min="12112" max="12112" width="4.85546875" style="133" customWidth="1"/>
    <col min="12113" max="12113" width="4.28515625" style="133" customWidth="1"/>
    <col min="12114" max="12288" width="9.140625" style="133"/>
    <col min="12289" max="12289" width="9" style="133" customWidth="1"/>
    <col min="12290" max="12291" width="4.5703125" style="133" customWidth="1"/>
    <col min="12292" max="12292" width="5.28515625" style="133" customWidth="1"/>
    <col min="12293" max="12293" width="4.42578125" style="133" customWidth="1"/>
    <col min="12294" max="12294" width="5.28515625" style="133" customWidth="1"/>
    <col min="12295" max="12295" width="4.28515625" style="133" customWidth="1"/>
    <col min="12296" max="12296" width="4.7109375" style="133" customWidth="1"/>
    <col min="12297" max="12297" width="4.28515625" style="133" customWidth="1"/>
    <col min="12298" max="12298" width="4.42578125" style="133" customWidth="1"/>
    <col min="12299" max="12299" width="5.7109375" style="133" customWidth="1"/>
    <col min="12300" max="12300" width="4.42578125" style="133" customWidth="1"/>
    <col min="12301" max="12301" width="4.7109375" style="133" customWidth="1"/>
    <col min="12302" max="12302" width="4.42578125" style="133" customWidth="1"/>
    <col min="12303" max="12303" width="4.5703125" style="133" customWidth="1"/>
    <col min="12304" max="12304" width="4.42578125" style="133" customWidth="1"/>
    <col min="12305" max="12305" width="4.7109375" style="133" customWidth="1"/>
    <col min="12306" max="12306" width="4.5703125" style="133" customWidth="1"/>
    <col min="12307" max="12308" width="4.140625" style="133" customWidth="1"/>
    <col min="12309" max="12309" width="4.85546875" style="133" customWidth="1"/>
    <col min="12310" max="12310" width="5" style="133" customWidth="1"/>
    <col min="12311" max="12311" width="4.85546875" style="133" customWidth="1"/>
    <col min="12312" max="12312" width="5" style="133" customWidth="1"/>
    <col min="12313" max="12313" width="6" style="133" customWidth="1"/>
    <col min="12314" max="12314" width="5.42578125" style="133" customWidth="1"/>
    <col min="12315" max="12315" width="5.7109375" style="133" customWidth="1"/>
    <col min="12316" max="12317" width="5" style="133" customWidth="1"/>
    <col min="12318" max="12319" width="5.42578125" style="133" customWidth="1"/>
    <col min="12320" max="12320" width="5.7109375" style="133" customWidth="1"/>
    <col min="12321" max="12321" width="4.85546875" style="133" customWidth="1"/>
    <col min="12322" max="12322" width="5" style="133" customWidth="1"/>
    <col min="12323" max="12323" width="4.85546875" style="133" customWidth="1"/>
    <col min="12324" max="12324" width="5.42578125" style="133" customWidth="1"/>
    <col min="12325" max="12325" width="5.5703125" style="133" customWidth="1"/>
    <col min="12326" max="12326" width="5" style="133" customWidth="1"/>
    <col min="12327" max="12329" width="4.85546875" style="133" customWidth="1"/>
    <col min="12330" max="12330" width="4.42578125" style="133" customWidth="1"/>
    <col min="12331" max="12332" width="4.85546875" style="133" customWidth="1"/>
    <col min="12333" max="12333" width="4.28515625" style="133" customWidth="1"/>
    <col min="12334" max="12334" width="4.140625" style="133" customWidth="1"/>
    <col min="12335" max="12335" width="5" style="133" customWidth="1"/>
    <col min="12336" max="12336" width="4.85546875" style="133" customWidth="1"/>
    <col min="12337" max="12337" width="4.7109375" style="133" customWidth="1"/>
    <col min="12338" max="12339" width="5" style="133" customWidth="1"/>
    <col min="12340" max="12341" width="5.42578125" style="133" customWidth="1"/>
    <col min="12342" max="12346" width="5" style="133" customWidth="1"/>
    <col min="12347" max="12347" width="4.85546875" style="133" customWidth="1"/>
    <col min="12348" max="12348" width="5" style="133" customWidth="1"/>
    <col min="12349" max="12349" width="4.7109375" style="133" customWidth="1"/>
    <col min="12350" max="12350" width="4.85546875" style="133" customWidth="1"/>
    <col min="12351" max="12351" width="5.28515625" style="133" customWidth="1"/>
    <col min="12352" max="12353" width="4.85546875" style="133" customWidth="1"/>
    <col min="12354" max="12354" width="5" style="133" customWidth="1"/>
    <col min="12355" max="12355" width="4.28515625" style="133" customWidth="1"/>
    <col min="12356" max="12356" width="4.5703125" style="133" customWidth="1"/>
    <col min="12357" max="12357" width="5" style="133" customWidth="1"/>
    <col min="12358" max="12358" width="4.7109375" style="133" customWidth="1"/>
    <col min="12359" max="12359" width="5" style="133" customWidth="1"/>
    <col min="12360" max="12360" width="4.7109375" style="133" customWidth="1"/>
    <col min="12361" max="12361" width="5" style="133" customWidth="1"/>
    <col min="12362" max="12362" width="5.28515625" style="133" customWidth="1"/>
    <col min="12363" max="12363" width="5.85546875" style="133" customWidth="1"/>
    <col min="12364" max="12364" width="4.7109375" style="133" customWidth="1"/>
    <col min="12365" max="12365" width="5.28515625" style="133" customWidth="1"/>
    <col min="12366" max="12366" width="5.42578125" style="133" customWidth="1"/>
    <col min="12367" max="12367" width="5" style="133" customWidth="1"/>
    <col min="12368" max="12368" width="4.85546875" style="133" customWidth="1"/>
    <col min="12369" max="12369" width="4.28515625" style="133" customWidth="1"/>
    <col min="12370" max="12544" width="9.140625" style="133"/>
    <col min="12545" max="12545" width="9" style="133" customWidth="1"/>
    <col min="12546" max="12547" width="4.5703125" style="133" customWidth="1"/>
    <col min="12548" max="12548" width="5.28515625" style="133" customWidth="1"/>
    <col min="12549" max="12549" width="4.42578125" style="133" customWidth="1"/>
    <col min="12550" max="12550" width="5.28515625" style="133" customWidth="1"/>
    <col min="12551" max="12551" width="4.28515625" style="133" customWidth="1"/>
    <col min="12552" max="12552" width="4.7109375" style="133" customWidth="1"/>
    <col min="12553" max="12553" width="4.28515625" style="133" customWidth="1"/>
    <col min="12554" max="12554" width="4.42578125" style="133" customWidth="1"/>
    <col min="12555" max="12555" width="5.7109375" style="133" customWidth="1"/>
    <col min="12556" max="12556" width="4.42578125" style="133" customWidth="1"/>
    <col min="12557" max="12557" width="4.7109375" style="133" customWidth="1"/>
    <col min="12558" max="12558" width="4.42578125" style="133" customWidth="1"/>
    <col min="12559" max="12559" width="4.5703125" style="133" customWidth="1"/>
    <col min="12560" max="12560" width="4.42578125" style="133" customWidth="1"/>
    <col min="12561" max="12561" width="4.7109375" style="133" customWidth="1"/>
    <col min="12562" max="12562" width="4.5703125" style="133" customWidth="1"/>
    <col min="12563" max="12564" width="4.140625" style="133" customWidth="1"/>
    <col min="12565" max="12565" width="4.85546875" style="133" customWidth="1"/>
    <col min="12566" max="12566" width="5" style="133" customWidth="1"/>
    <col min="12567" max="12567" width="4.85546875" style="133" customWidth="1"/>
    <col min="12568" max="12568" width="5" style="133" customWidth="1"/>
    <col min="12569" max="12569" width="6" style="133" customWidth="1"/>
    <col min="12570" max="12570" width="5.42578125" style="133" customWidth="1"/>
    <col min="12571" max="12571" width="5.7109375" style="133" customWidth="1"/>
    <col min="12572" max="12573" width="5" style="133" customWidth="1"/>
    <col min="12574" max="12575" width="5.42578125" style="133" customWidth="1"/>
    <col min="12576" max="12576" width="5.7109375" style="133" customWidth="1"/>
    <col min="12577" max="12577" width="4.85546875" style="133" customWidth="1"/>
    <col min="12578" max="12578" width="5" style="133" customWidth="1"/>
    <col min="12579" max="12579" width="4.85546875" style="133" customWidth="1"/>
    <col min="12580" max="12580" width="5.42578125" style="133" customWidth="1"/>
    <col min="12581" max="12581" width="5.5703125" style="133" customWidth="1"/>
    <col min="12582" max="12582" width="5" style="133" customWidth="1"/>
    <col min="12583" max="12585" width="4.85546875" style="133" customWidth="1"/>
    <col min="12586" max="12586" width="4.42578125" style="133" customWidth="1"/>
    <col min="12587" max="12588" width="4.85546875" style="133" customWidth="1"/>
    <col min="12589" max="12589" width="4.28515625" style="133" customWidth="1"/>
    <col min="12590" max="12590" width="4.140625" style="133" customWidth="1"/>
    <col min="12591" max="12591" width="5" style="133" customWidth="1"/>
    <col min="12592" max="12592" width="4.85546875" style="133" customWidth="1"/>
    <col min="12593" max="12593" width="4.7109375" style="133" customWidth="1"/>
    <col min="12594" max="12595" width="5" style="133" customWidth="1"/>
    <col min="12596" max="12597" width="5.42578125" style="133" customWidth="1"/>
    <col min="12598" max="12602" width="5" style="133" customWidth="1"/>
    <col min="12603" max="12603" width="4.85546875" style="133" customWidth="1"/>
    <col min="12604" max="12604" width="5" style="133" customWidth="1"/>
    <col min="12605" max="12605" width="4.7109375" style="133" customWidth="1"/>
    <col min="12606" max="12606" width="4.85546875" style="133" customWidth="1"/>
    <col min="12607" max="12607" width="5.28515625" style="133" customWidth="1"/>
    <col min="12608" max="12609" width="4.85546875" style="133" customWidth="1"/>
    <col min="12610" max="12610" width="5" style="133" customWidth="1"/>
    <col min="12611" max="12611" width="4.28515625" style="133" customWidth="1"/>
    <col min="12612" max="12612" width="4.5703125" style="133" customWidth="1"/>
    <col min="12613" max="12613" width="5" style="133" customWidth="1"/>
    <col min="12614" max="12614" width="4.7109375" style="133" customWidth="1"/>
    <col min="12615" max="12615" width="5" style="133" customWidth="1"/>
    <col min="12616" max="12616" width="4.7109375" style="133" customWidth="1"/>
    <col min="12617" max="12617" width="5" style="133" customWidth="1"/>
    <col min="12618" max="12618" width="5.28515625" style="133" customWidth="1"/>
    <col min="12619" max="12619" width="5.85546875" style="133" customWidth="1"/>
    <col min="12620" max="12620" width="4.7109375" style="133" customWidth="1"/>
    <col min="12621" max="12621" width="5.28515625" style="133" customWidth="1"/>
    <col min="12622" max="12622" width="5.42578125" style="133" customWidth="1"/>
    <col min="12623" max="12623" width="5" style="133" customWidth="1"/>
    <col min="12624" max="12624" width="4.85546875" style="133" customWidth="1"/>
    <col min="12625" max="12625" width="4.28515625" style="133" customWidth="1"/>
    <col min="12626" max="12800" width="9.140625" style="133"/>
    <col min="12801" max="12801" width="9" style="133" customWidth="1"/>
    <col min="12802" max="12803" width="4.5703125" style="133" customWidth="1"/>
    <col min="12804" max="12804" width="5.28515625" style="133" customWidth="1"/>
    <col min="12805" max="12805" width="4.42578125" style="133" customWidth="1"/>
    <col min="12806" max="12806" width="5.28515625" style="133" customWidth="1"/>
    <col min="12807" max="12807" width="4.28515625" style="133" customWidth="1"/>
    <col min="12808" max="12808" width="4.7109375" style="133" customWidth="1"/>
    <col min="12809" max="12809" width="4.28515625" style="133" customWidth="1"/>
    <col min="12810" max="12810" width="4.42578125" style="133" customWidth="1"/>
    <col min="12811" max="12811" width="5.7109375" style="133" customWidth="1"/>
    <col min="12812" max="12812" width="4.42578125" style="133" customWidth="1"/>
    <col min="12813" max="12813" width="4.7109375" style="133" customWidth="1"/>
    <col min="12814" max="12814" width="4.42578125" style="133" customWidth="1"/>
    <col min="12815" max="12815" width="4.5703125" style="133" customWidth="1"/>
    <col min="12816" max="12816" width="4.42578125" style="133" customWidth="1"/>
    <col min="12817" max="12817" width="4.7109375" style="133" customWidth="1"/>
    <col min="12818" max="12818" width="4.5703125" style="133" customWidth="1"/>
    <col min="12819" max="12820" width="4.140625" style="133" customWidth="1"/>
    <col min="12821" max="12821" width="4.85546875" style="133" customWidth="1"/>
    <col min="12822" max="12822" width="5" style="133" customWidth="1"/>
    <col min="12823" max="12823" width="4.85546875" style="133" customWidth="1"/>
    <col min="12824" max="12824" width="5" style="133" customWidth="1"/>
    <col min="12825" max="12825" width="6" style="133" customWidth="1"/>
    <col min="12826" max="12826" width="5.42578125" style="133" customWidth="1"/>
    <col min="12827" max="12827" width="5.7109375" style="133" customWidth="1"/>
    <col min="12828" max="12829" width="5" style="133" customWidth="1"/>
    <col min="12830" max="12831" width="5.42578125" style="133" customWidth="1"/>
    <col min="12832" max="12832" width="5.7109375" style="133" customWidth="1"/>
    <col min="12833" max="12833" width="4.85546875" style="133" customWidth="1"/>
    <col min="12834" max="12834" width="5" style="133" customWidth="1"/>
    <col min="12835" max="12835" width="4.85546875" style="133" customWidth="1"/>
    <col min="12836" max="12836" width="5.42578125" style="133" customWidth="1"/>
    <col min="12837" max="12837" width="5.5703125" style="133" customWidth="1"/>
    <col min="12838" max="12838" width="5" style="133" customWidth="1"/>
    <col min="12839" max="12841" width="4.85546875" style="133" customWidth="1"/>
    <col min="12842" max="12842" width="4.42578125" style="133" customWidth="1"/>
    <col min="12843" max="12844" width="4.85546875" style="133" customWidth="1"/>
    <col min="12845" max="12845" width="4.28515625" style="133" customWidth="1"/>
    <col min="12846" max="12846" width="4.140625" style="133" customWidth="1"/>
    <col min="12847" max="12847" width="5" style="133" customWidth="1"/>
    <col min="12848" max="12848" width="4.85546875" style="133" customWidth="1"/>
    <col min="12849" max="12849" width="4.7109375" style="133" customWidth="1"/>
    <col min="12850" max="12851" width="5" style="133" customWidth="1"/>
    <col min="12852" max="12853" width="5.42578125" style="133" customWidth="1"/>
    <col min="12854" max="12858" width="5" style="133" customWidth="1"/>
    <col min="12859" max="12859" width="4.85546875" style="133" customWidth="1"/>
    <col min="12860" max="12860" width="5" style="133" customWidth="1"/>
    <col min="12861" max="12861" width="4.7109375" style="133" customWidth="1"/>
    <col min="12862" max="12862" width="4.85546875" style="133" customWidth="1"/>
    <col min="12863" max="12863" width="5.28515625" style="133" customWidth="1"/>
    <col min="12864" max="12865" width="4.85546875" style="133" customWidth="1"/>
    <col min="12866" max="12866" width="5" style="133" customWidth="1"/>
    <col min="12867" max="12867" width="4.28515625" style="133" customWidth="1"/>
    <col min="12868" max="12868" width="4.5703125" style="133" customWidth="1"/>
    <col min="12869" max="12869" width="5" style="133" customWidth="1"/>
    <col min="12870" max="12870" width="4.7109375" style="133" customWidth="1"/>
    <col min="12871" max="12871" width="5" style="133" customWidth="1"/>
    <col min="12872" max="12872" width="4.7109375" style="133" customWidth="1"/>
    <col min="12873" max="12873" width="5" style="133" customWidth="1"/>
    <col min="12874" max="12874" width="5.28515625" style="133" customWidth="1"/>
    <col min="12875" max="12875" width="5.85546875" style="133" customWidth="1"/>
    <col min="12876" max="12876" width="4.7109375" style="133" customWidth="1"/>
    <col min="12877" max="12877" width="5.28515625" style="133" customWidth="1"/>
    <col min="12878" max="12878" width="5.42578125" style="133" customWidth="1"/>
    <col min="12879" max="12879" width="5" style="133" customWidth="1"/>
    <col min="12880" max="12880" width="4.85546875" style="133" customWidth="1"/>
    <col min="12881" max="12881" width="4.28515625" style="133" customWidth="1"/>
    <col min="12882" max="13056" width="9.140625" style="133"/>
    <col min="13057" max="13057" width="9" style="133" customWidth="1"/>
    <col min="13058" max="13059" width="4.5703125" style="133" customWidth="1"/>
    <col min="13060" max="13060" width="5.28515625" style="133" customWidth="1"/>
    <col min="13061" max="13061" width="4.42578125" style="133" customWidth="1"/>
    <col min="13062" max="13062" width="5.28515625" style="133" customWidth="1"/>
    <col min="13063" max="13063" width="4.28515625" style="133" customWidth="1"/>
    <col min="13064" max="13064" width="4.7109375" style="133" customWidth="1"/>
    <col min="13065" max="13065" width="4.28515625" style="133" customWidth="1"/>
    <col min="13066" max="13066" width="4.42578125" style="133" customWidth="1"/>
    <col min="13067" max="13067" width="5.7109375" style="133" customWidth="1"/>
    <col min="13068" max="13068" width="4.42578125" style="133" customWidth="1"/>
    <col min="13069" max="13069" width="4.7109375" style="133" customWidth="1"/>
    <col min="13070" max="13070" width="4.42578125" style="133" customWidth="1"/>
    <col min="13071" max="13071" width="4.5703125" style="133" customWidth="1"/>
    <col min="13072" max="13072" width="4.42578125" style="133" customWidth="1"/>
    <col min="13073" max="13073" width="4.7109375" style="133" customWidth="1"/>
    <col min="13074" max="13074" width="4.5703125" style="133" customWidth="1"/>
    <col min="13075" max="13076" width="4.140625" style="133" customWidth="1"/>
    <col min="13077" max="13077" width="4.85546875" style="133" customWidth="1"/>
    <col min="13078" max="13078" width="5" style="133" customWidth="1"/>
    <col min="13079" max="13079" width="4.85546875" style="133" customWidth="1"/>
    <col min="13080" max="13080" width="5" style="133" customWidth="1"/>
    <col min="13081" max="13081" width="6" style="133" customWidth="1"/>
    <col min="13082" max="13082" width="5.42578125" style="133" customWidth="1"/>
    <col min="13083" max="13083" width="5.7109375" style="133" customWidth="1"/>
    <col min="13084" max="13085" width="5" style="133" customWidth="1"/>
    <col min="13086" max="13087" width="5.42578125" style="133" customWidth="1"/>
    <col min="13088" max="13088" width="5.7109375" style="133" customWidth="1"/>
    <col min="13089" max="13089" width="4.85546875" style="133" customWidth="1"/>
    <col min="13090" max="13090" width="5" style="133" customWidth="1"/>
    <col min="13091" max="13091" width="4.85546875" style="133" customWidth="1"/>
    <col min="13092" max="13092" width="5.42578125" style="133" customWidth="1"/>
    <col min="13093" max="13093" width="5.5703125" style="133" customWidth="1"/>
    <col min="13094" max="13094" width="5" style="133" customWidth="1"/>
    <col min="13095" max="13097" width="4.85546875" style="133" customWidth="1"/>
    <col min="13098" max="13098" width="4.42578125" style="133" customWidth="1"/>
    <col min="13099" max="13100" width="4.85546875" style="133" customWidth="1"/>
    <col min="13101" max="13101" width="4.28515625" style="133" customWidth="1"/>
    <col min="13102" max="13102" width="4.140625" style="133" customWidth="1"/>
    <col min="13103" max="13103" width="5" style="133" customWidth="1"/>
    <col min="13104" max="13104" width="4.85546875" style="133" customWidth="1"/>
    <col min="13105" max="13105" width="4.7109375" style="133" customWidth="1"/>
    <col min="13106" max="13107" width="5" style="133" customWidth="1"/>
    <col min="13108" max="13109" width="5.42578125" style="133" customWidth="1"/>
    <col min="13110" max="13114" width="5" style="133" customWidth="1"/>
    <col min="13115" max="13115" width="4.85546875" style="133" customWidth="1"/>
    <col min="13116" max="13116" width="5" style="133" customWidth="1"/>
    <col min="13117" max="13117" width="4.7109375" style="133" customWidth="1"/>
    <col min="13118" max="13118" width="4.85546875" style="133" customWidth="1"/>
    <col min="13119" max="13119" width="5.28515625" style="133" customWidth="1"/>
    <col min="13120" max="13121" width="4.85546875" style="133" customWidth="1"/>
    <col min="13122" max="13122" width="5" style="133" customWidth="1"/>
    <col min="13123" max="13123" width="4.28515625" style="133" customWidth="1"/>
    <col min="13124" max="13124" width="4.5703125" style="133" customWidth="1"/>
    <col min="13125" max="13125" width="5" style="133" customWidth="1"/>
    <col min="13126" max="13126" width="4.7109375" style="133" customWidth="1"/>
    <col min="13127" max="13127" width="5" style="133" customWidth="1"/>
    <col min="13128" max="13128" width="4.7109375" style="133" customWidth="1"/>
    <col min="13129" max="13129" width="5" style="133" customWidth="1"/>
    <col min="13130" max="13130" width="5.28515625" style="133" customWidth="1"/>
    <col min="13131" max="13131" width="5.85546875" style="133" customWidth="1"/>
    <col min="13132" max="13132" width="4.7109375" style="133" customWidth="1"/>
    <col min="13133" max="13133" width="5.28515625" style="133" customWidth="1"/>
    <col min="13134" max="13134" width="5.42578125" style="133" customWidth="1"/>
    <col min="13135" max="13135" width="5" style="133" customWidth="1"/>
    <col min="13136" max="13136" width="4.85546875" style="133" customWidth="1"/>
    <col min="13137" max="13137" width="4.28515625" style="133" customWidth="1"/>
    <col min="13138" max="13312" width="9.140625" style="133"/>
    <col min="13313" max="13313" width="9" style="133" customWidth="1"/>
    <col min="13314" max="13315" width="4.5703125" style="133" customWidth="1"/>
    <col min="13316" max="13316" width="5.28515625" style="133" customWidth="1"/>
    <col min="13317" max="13317" width="4.42578125" style="133" customWidth="1"/>
    <col min="13318" max="13318" width="5.28515625" style="133" customWidth="1"/>
    <col min="13319" max="13319" width="4.28515625" style="133" customWidth="1"/>
    <col min="13320" max="13320" width="4.7109375" style="133" customWidth="1"/>
    <col min="13321" max="13321" width="4.28515625" style="133" customWidth="1"/>
    <col min="13322" max="13322" width="4.42578125" style="133" customWidth="1"/>
    <col min="13323" max="13323" width="5.7109375" style="133" customWidth="1"/>
    <col min="13324" max="13324" width="4.42578125" style="133" customWidth="1"/>
    <col min="13325" max="13325" width="4.7109375" style="133" customWidth="1"/>
    <col min="13326" max="13326" width="4.42578125" style="133" customWidth="1"/>
    <col min="13327" max="13327" width="4.5703125" style="133" customWidth="1"/>
    <col min="13328" max="13328" width="4.42578125" style="133" customWidth="1"/>
    <col min="13329" max="13329" width="4.7109375" style="133" customWidth="1"/>
    <col min="13330" max="13330" width="4.5703125" style="133" customWidth="1"/>
    <col min="13331" max="13332" width="4.140625" style="133" customWidth="1"/>
    <col min="13333" max="13333" width="4.85546875" style="133" customWidth="1"/>
    <col min="13334" max="13334" width="5" style="133" customWidth="1"/>
    <col min="13335" max="13335" width="4.85546875" style="133" customWidth="1"/>
    <col min="13336" max="13336" width="5" style="133" customWidth="1"/>
    <col min="13337" max="13337" width="6" style="133" customWidth="1"/>
    <col min="13338" max="13338" width="5.42578125" style="133" customWidth="1"/>
    <col min="13339" max="13339" width="5.7109375" style="133" customWidth="1"/>
    <col min="13340" max="13341" width="5" style="133" customWidth="1"/>
    <col min="13342" max="13343" width="5.42578125" style="133" customWidth="1"/>
    <col min="13344" max="13344" width="5.7109375" style="133" customWidth="1"/>
    <col min="13345" max="13345" width="4.85546875" style="133" customWidth="1"/>
    <col min="13346" max="13346" width="5" style="133" customWidth="1"/>
    <col min="13347" max="13347" width="4.85546875" style="133" customWidth="1"/>
    <col min="13348" max="13348" width="5.42578125" style="133" customWidth="1"/>
    <col min="13349" max="13349" width="5.5703125" style="133" customWidth="1"/>
    <col min="13350" max="13350" width="5" style="133" customWidth="1"/>
    <col min="13351" max="13353" width="4.85546875" style="133" customWidth="1"/>
    <col min="13354" max="13354" width="4.42578125" style="133" customWidth="1"/>
    <col min="13355" max="13356" width="4.85546875" style="133" customWidth="1"/>
    <col min="13357" max="13357" width="4.28515625" style="133" customWidth="1"/>
    <col min="13358" max="13358" width="4.140625" style="133" customWidth="1"/>
    <col min="13359" max="13359" width="5" style="133" customWidth="1"/>
    <col min="13360" max="13360" width="4.85546875" style="133" customWidth="1"/>
    <col min="13361" max="13361" width="4.7109375" style="133" customWidth="1"/>
    <col min="13362" max="13363" width="5" style="133" customWidth="1"/>
    <col min="13364" max="13365" width="5.42578125" style="133" customWidth="1"/>
    <col min="13366" max="13370" width="5" style="133" customWidth="1"/>
    <col min="13371" max="13371" width="4.85546875" style="133" customWidth="1"/>
    <col min="13372" max="13372" width="5" style="133" customWidth="1"/>
    <col min="13373" max="13373" width="4.7109375" style="133" customWidth="1"/>
    <col min="13374" max="13374" width="4.85546875" style="133" customWidth="1"/>
    <col min="13375" max="13375" width="5.28515625" style="133" customWidth="1"/>
    <col min="13376" max="13377" width="4.85546875" style="133" customWidth="1"/>
    <col min="13378" max="13378" width="5" style="133" customWidth="1"/>
    <col min="13379" max="13379" width="4.28515625" style="133" customWidth="1"/>
    <col min="13380" max="13380" width="4.5703125" style="133" customWidth="1"/>
    <col min="13381" max="13381" width="5" style="133" customWidth="1"/>
    <col min="13382" max="13382" width="4.7109375" style="133" customWidth="1"/>
    <col min="13383" max="13383" width="5" style="133" customWidth="1"/>
    <col min="13384" max="13384" width="4.7109375" style="133" customWidth="1"/>
    <col min="13385" max="13385" width="5" style="133" customWidth="1"/>
    <col min="13386" max="13386" width="5.28515625" style="133" customWidth="1"/>
    <col min="13387" max="13387" width="5.85546875" style="133" customWidth="1"/>
    <col min="13388" max="13388" width="4.7109375" style="133" customWidth="1"/>
    <col min="13389" max="13389" width="5.28515625" style="133" customWidth="1"/>
    <col min="13390" max="13390" width="5.42578125" style="133" customWidth="1"/>
    <col min="13391" max="13391" width="5" style="133" customWidth="1"/>
    <col min="13392" max="13392" width="4.85546875" style="133" customWidth="1"/>
    <col min="13393" max="13393" width="4.28515625" style="133" customWidth="1"/>
    <col min="13394" max="13568" width="9.140625" style="133"/>
    <col min="13569" max="13569" width="9" style="133" customWidth="1"/>
    <col min="13570" max="13571" width="4.5703125" style="133" customWidth="1"/>
    <col min="13572" max="13572" width="5.28515625" style="133" customWidth="1"/>
    <col min="13573" max="13573" width="4.42578125" style="133" customWidth="1"/>
    <col min="13574" max="13574" width="5.28515625" style="133" customWidth="1"/>
    <col min="13575" max="13575" width="4.28515625" style="133" customWidth="1"/>
    <col min="13576" max="13576" width="4.7109375" style="133" customWidth="1"/>
    <col min="13577" max="13577" width="4.28515625" style="133" customWidth="1"/>
    <col min="13578" max="13578" width="4.42578125" style="133" customWidth="1"/>
    <col min="13579" max="13579" width="5.7109375" style="133" customWidth="1"/>
    <col min="13580" max="13580" width="4.42578125" style="133" customWidth="1"/>
    <col min="13581" max="13581" width="4.7109375" style="133" customWidth="1"/>
    <col min="13582" max="13582" width="4.42578125" style="133" customWidth="1"/>
    <col min="13583" max="13583" width="4.5703125" style="133" customWidth="1"/>
    <col min="13584" max="13584" width="4.42578125" style="133" customWidth="1"/>
    <col min="13585" max="13585" width="4.7109375" style="133" customWidth="1"/>
    <col min="13586" max="13586" width="4.5703125" style="133" customWidth="1"/>
    <col min="13587" max="13588" width="4.140625" style="133" customWidth="1"/>
    <col min="13589" max="13589" width="4.85546875" style="133" customWidth="1"/>
    <col min="13590" max="13590" width="5" style="133" customWidth="1"/>
    <col min="13591" max="13591" width="4.85546875" style="133" customWidth="1"/>
    <col min="13592" max="13592" width="5" style="133" customWidth="1"/>
    <col min="13593" max="13593" width="6" style="133" customWidth="1"/>
    <col min="13594" max="13594" width="5.42578125" style="133" customWidth="1"/>
    <col min="13595" max="13595" width="5.7109375" style="133" customWidth="1"/>
    <col min="13596" max="13597" width="5" style="133" customWidth="1"/>
    <col min="13598" max="13599" width="5.42578125" style="133" customWidth="1"/>
    <col min="13600" max="13600" width="5.7109375" style="133" customWidth="1"/>
    <col min="13601" max="13601" width="4.85546875" style="133" customWidth="1"/>
    <col min="13602" max="13602" width="5" style="133" customWidth="1"/>
    <col min="13603" max="13603" width="4.85546875" style="133" customWidth="1"/>
    <col min="13604" max="13604" width="5.42578125" style="133" customWidth="1"/>
    <col min="13605" max="13605" width="5.5703125" style="133" customWidth="1"/>
    <col min="13606" max="13606" width="5" style="133" customWidth="1"/>
    <col min="13607" max="13609" width="4.85546875" style="133" customWidth="1"/>
    <col min="13610" max="13610" width="4.42578125" style="133" customWidth="1"/>
    <col min="13611" max="13612" width="4.85546875" style="133" customWidth="1"/>
    <col min="13613" max="13613" width="4.28515625" style="133" customWidth="1"/>
    <col min="13614" max="13614" width="4.140625" style="133" customWidth="1"/>
    <col min="13615" max="13615" width="5" style="133" customWidth="1"/>
    <col min="13616" max="13616" width="4.85546875" style="133" customWidth="1"/>
    <col min="13617" max="13617" width="4.7109375" style="133" customWidth="1"/>
    <col min="13618" max="13619" width="5" style="133" customWidth="1"/>
    <col min="13620" max="13621" width="5.42578125" style="133" customWidth="1"/>
    <col min="13622" max="13626" width="5" style="133" customWidth="1"/>
    <col min="13627" max="13627" width="4.85546875" style="133" customWidth="1"/>
    <col min="13628" max="13628" width="5" style="133" customWidth="1"/>
    <col min="13629" max="13629" width="4.7109375" style="133" customWidth="1"/>
    <col min="13630" max="13630" width="4.85546875" style="133" customWidth="1"/>
    <col min="13631" max="13631" width="5.28515625" style="133" customWidth="1"/>
    <col min="13632" max="13633" width="4.85546875" style="133" customWidth="1"/>
    <col min="13634" max="13634" width="5" style="133" customWidth="1"/>
    <col min="13635" max="13635" width="4.28515625" style="133" customWidth="1"/>
    <col min="13636" max="13636" width="4.5703125" style="133" customWidth="1"/>
    <col min="13637" max="13637" width="5" style="133" customWidth="1"/>
    <col min="13638" max="13638" width="4.7109375" style="133" customWidth="1"/>
    <col min="13639" max="13639" width="5" style="133" customWidth="1"/>
    <col min="13640" max="13640" width="4.7109375" style="133" customWidth="1"/>
    <col min="13641" max="13641" width="5" style="133" customWidth="1"/>
    <col min="13642" max="13642" width="5.28515625" style="133" customWidth="1"/>
    <col min="13643" max="13643" width="5.85546875" style="133" customWidth="1"/>
    <col min="13644" max="13644" width="4.7109375" style="133" customWidth="1"/>
    <col min="13645" max="13645" width="5.28515625" style="133" customWidth="1"/>
    <col min="13646" max="13646" width="5.42578125" style="133" customWidth="1"/>
    <col min="13647" max="13647" width="5" style="133" customWidth="1"/>
    <col min="13648" max="13648" width="4.85546875" style="133" customWidth="1"/>
    <col min="13649" max="13649" width="4.28515625" style="133" customWidth="1"/>
    <col min="13650" max="13824" width="9.140625" style="133"/>
    <col min="13825" max="13825" width="9" style="133" customWidth="1"/>
    <col min="13826" max="13827" width="4.5703125" style="133" customWidth="1"/>
    <col min="13828" max="13828" width="5.28515625" style="133" customWidth="1"/>
    <col min="13829" max="13829" width="4.42578125" style="133" customWidth="1"/>
    <col min="13830" max="13830" width="5.28515625" style="133" customWidth="1"/>
    <col min="13831" max="13831" width="4.28515625" style="133" customWidth="1"/>
    <col min="13832" max="13832" width="4.7109375" style="133" customWidth="1"/>
    <col min="13833" max="13833" width="4.28515625" style="133" customWidth="1"/>
    <col min="13834" max="13834" width="4.42578125" style="133" customWidth="1"/>
    <col min="13835" max="13835" width="5.7109375" style="133" customWidth="1"/>
    <col min="13836" max="13836" width="4.42578125" style="133" customWidth="1"/>
    <col min="13837" max="13837" width="4.7109375" style="133" customWidth="1"/>
    <col min="13838" max="13838" width="4.42578125" style="133" customWidth="1"/>
    <col min="13839" max="13839" width="4.5703125" style="133" customWidth="1"/>
    <col min="13840" max="13840" width="4.42578125" style="133" customWidth="1"/>
    <col min="13841" max="13841" width="4.7109375" style="133" customWidth="1"/>
    <col min="13842" max="13842" width="4.5703125" style="133" customWidth="1"/>
    <col min="13843" max="13844" width="4.140625" style="133" customWidth="1"/>
    <col min="13845" max="13845" width="4.85546875" style="133" customWidth="1"/>
    <col min="13846" max="13846" width="5" style="133" customWidth="1"/>
    <col min="13847" max="13847" width="4.85546875" style="133" customWidth="1"/>
    <col min="13848" max="13848" width="5" style="133" customWidth="1"/>
    <col min="13849" max="13849" width="6" style="133" customWidth="1"/>
    <col min="13850" max="13850" width="5.42578125" style="133" customWidth="1"/>
    <col min="13851" max="13851" width="5.7109375" style="133" customWidth="1"/>
    <col min="13852" max="13853" width="5" style="133" customWidth="1"/>
    <col min="13854" max="13855" width="5.42578125" style="133" customWidth="1"/>
    <col min="13856" max="13856" width="5.7109375" style="133" customWidth="1"/>
    <col min="13857" max="13857" width="4.85546875" style="133" customWidth="1"/>
    <col min="13858" max="13858" width="5" style="133" customWidth="1"/>
    <col min="13859" max="13859" width="4.85546875" style="133" customWidth="1"/>
    <col min="13860" max="13860" width="5.42578125" style="133" customWidth="1"/>
    <col min="13861" max="13861" width="5.5703125" style="133" customWidth="1"/>
    <col min="13862" max="13862" width="5" style="133" customWidth="1"/>
    <col min="13863" max="13865" width="4.85546875" style="133" customWidth="1"/>
    <col min="13866" max="13866" width="4.42578125" style="133" customWidth="1"/>
    <col min="13867" max="13868" width="4.85546875" style="133" customWidth="1"/>
    <col min="13869" max="13869" width="4.28515625" style="133" customWidth="1"/>
    <col min="13870" max="13870" width="4.140625" style="133" customWidth="1"/>
    <col min="13871" max="13871" width="5" style="133" customWidth="1"/>
    <col min="13872" max="13872" width="4.85546875" style="133" customWidth="1"/>
    <col min="13873" max="13873" width="4.7109375" style="133" customWidth="1"/>
    <col min="13874" max="13875" width="5" style="133" customWidth="1"/>
    <col min="13876" max="13877" width="5.42578125" style="133" customWidth="1"/>
    <col min="13878" max="13882" width="5" style="133" customWidth="1"/>
    <col min="13883" max="13883" width="4.85546875" style="133" customWidth="1"/>
    <col min="13884" max="13884" width="5" style="133" customWidth="1"/>
    <col min="13885" max="13885" width="4.7109375" style="133" customWidth="1"/>
    <col min="13886" max="13886" width="4.85546875" style="133" customWidth="1"/>
    <col min="13887" max="13887" width="5.28515625" style="133" customWidth="1"/>
    <col min="13888" max="13889" width="4.85546875" style="133" customWidth="1"/>
    <col min="13890" max="13890" width="5" style="133" customWidth="1"/>
    <col min="13891" max="13891" width="4.28515625" style="133" customWidth="1"/>
    <col min="13892" max="13892" width="4.5703125" style="133" customWidth="1"/>
    <col min="13893" max="13893" width="5" style="133" customWidth="1"/>
    <col min="13894" max="13894" width="4.7109375" style="133" customWidth="1"/>
    <col min="13895" max="13895" width="5" style="133" customWidth="1"/>
    <col min="13896" max="13896" width="4.7109375" style="133" customWidth="1"/>
    <col min="13897" max="13897" width="5" style="133" customWidth="1"/>
    <col min="13898" max="13898" width="5.28515625" style="133" customWidth="1"/>
    <col min="13899" max="13899" width="5.85546875" style="133" customWidth="1"/>
    <col min="13900" max="13900" width="4.7109375" style="133" customWidth="1"/>
    <col min="13901" max="13901" width="5.28515625" style="133" customWidth="1"/>
    <col min="13902" max="13902" width="5.42578125" style="133" customWidth="1"/>
    <col min="13903" max="13903" width="5" style="133" customWidth="1"/>
    <col min="13904" max="13904" width="4.85546875" style="133" customWidth="1"/>
    <col min="13905" max="13905" width="4.28515625" style="133" customWidth="1"/>
    <col min="13906" max="14080" width="9.140625" style="133"/>
    <col min="14081" max="14081" width="9" style="133" customWidth="1"/>
    <col min="14082" max="14083" width="4.5703125" style="133" customWidth="1"/>
    <col min="14084" max="14084" width="5.28515625" style="133" customWidth="1"/>
    <col min="14085" max="14085" width="4.42578125" style="133" customWidth="1"/>
    <col min="14086" max="14086" width="5.28515625" style="133" customWidth="1"/>
    <col min="14087" max="14087" width="4.28515625" style="133" customWidth="1"/>
    <col min="14088" max="14088" width="4.7109375" style="133" customWidth="1"/>
    <col min="14089" max="14089" width="4.28515625" style="133" customWidth="1"/>
    <col min="14090" max="14090" width="4.42578125" style="133" customWidth="1"/>
    <col min="14091" max="14091" width="5.7109375" style="133" customWidth="1"/>
    <col min="14092" max="14092" width="4.42578125" style="133" customWidth="1"/>
    <col min="14093" max="14093" width="4.7109375" style="133" customWidth="1"/>
    <col min="14094" max="14094" width="4.42578125" style="133" customWidth="1"/>
    <col min="14095" max="14095" width="4.5703125" style="133" customWidth="1"/>
    <col min="14096" max="14096" width="4.42578125" style="133" customWidth="1"/>
    <col min="14097" max="14097" width="4.7109375" style="133" customWidth="1"/>
    <col min="14098" max="14098" width="4.5703125" style="133" customWidth="1"/>
    <col min="14099" max="14100" width="4.140625" style="133" customWidth="1"/>
    <col min="14101" max="14101" width="4.85546875" style="133" customWidth="1"/>
    <col min="14102" max="14102" width="5" style="133" customWidth="1"/>
    <col min="14103" max="14103" width="4.85546875" style="133" customWidth="1"/>
    <col min="14104" max="14104" width="5" style="133" customWidth="1"/>
    <col min="14105" max="14105" width="6" style="133" customWidth="1"/>
    <col min="14106" max="14106" width="5.42578125" style="133" customWidth="1"/>
    <col min="14107" max="14107" width="5.7109375" style="133" customWidth="1"/>
    <col min="14108" max="14109" width="5" style="133" customWidth="1"/>
    <col min="14110" max="14111" width="5.42578125" style="133" customWidth="1"/>
    <col min="14112" max="14112" width="5.7109375" style="133" customWidth="1"/>
    <col min="14113" max="14113" width="4.85546875" style="133" customWidth="1"/>
    <col min="14114" max="14114" width="5" style="133" customWidth="1"/>
    <col min="14115" max="14115" width="4.85546875" style="133" customWidth="1"/>
    <col min="14116" max="14116" width="5.42578125" style="133" customWidth="1"/>
    <col min="14117" max="14117" width="5.5703125" style="133" customWidth="1"/>
    <col min="14118" max="14118" width="5" style="133" customWidth="1"/>
    <col min="14119" max="14121" width="4.85546875" style="133" customWidth="1"/>
    <col min="14122" max="14122" width="4.42578125" style="133" customWidth="1"/>
    <col min="14123" max="14124" width="4.85546875" style="133" customWidth="1"/>
    <col min="14125" max="14125" width="4.28515625" style="133" customWidth="1"/>
    <col min="14126" max="14126" width="4.140625" style="133" customWidth="1"/>
    <col min="14127" max="14127" width="5" style="133" customWidth="1"/>
    <col min="14128" max="14128" width="4.85546875" style="133" customWidth="1"/>
    <col min="14129" max="14129" width="4.7109375" style="133" customWidth="1"/>
    <col min="14130" max="14131" width="5" style="133" customWidth="1"/>
    <col min="14132" max="14133" width="5.42578125" style="133" customWidth="1"/>
    <col min="14134" max="14138" width="5" style="133" customWidth="1"/>
    <col min="14139" max="14139" width="4.85546875" style="133" customWidth="1"/>
    <col min="14140" max="14140" width="5" style="133" customWidth="1"/>
    <col min="14141" max="14141" width="4.7109375" style="133" customWidth="1"/>
    <col min="14142" max="14142" width="4.85546875" style="133" customWidth="1"/>
    <col min="14143" max="14143" width="5.28515625" style="133" customWidth="1"/>
    <col min="14144" max="14145" width="4.85546875" style="133" customWidth="1"/>
    <col min="14146" max="14146" width="5" style="133" customWidth="1"/>
    <col min="14147" max="14147" width="4.28515625" style="133" customWidth="1"/>
    <col min="14148" max="14148" width="4.5703125" style="133" customWidth="1"/>
    <col min="14149" max="14149" width="5" style="133" customWidth="1"/>
    <col min="14150" max="14150" width="4.7109375" style="133" customWidth="1"/>
    <col min="14151" max="14151" width="5" style="133" customWidth="1"/>
    <col min="14152" max="14152" width="4.7109375" style="133" customWidth="1"/>
    <col min="14153" max="14153" width="5" style="133" customWidth="1"/>
    <col min="14154" max="14154" width="5.28515625" style="133" customWidth="1"/>
    <col min="14155" max="14155" width="5.85546875" style="133" customWidth="1"/>
    <col min="14156" max="14156" width="4.7109375" style="133" customWidth="1"/>
    <col min="14157" max="14157" width="5.28515625" style="133" customWidth="1"/>
    <col min="14158" max="14158" width="5.42578125" style="133" customWidth="1"/>
    <col min="14159" max="14159" width="5" style="133" customWidth="1"/>
    <col min="14160" max="14160" width="4.85546875" style="133" customWidth="1"/>
    <col min="14161" max="14161" width="4.28515625" style="133" customWidth="1"/>
    <col min="14162" max="14336" width="9.140625" style="133"/>
    <col min="14337" max="14337" width="9" style="133" customWidth="1"/>
    <col min="14338" max="14339" width="4.5703125" style="133" customWidth="1"/>
    <col min="14340" max="14340" width="5.28515625" style="133" customWidth="1"/>
    <col min="14341" max="14341" width="4.42578125" style="133" customWidth="1"/>
    <col min="14342" max="14342" width="5.28515625" style="133" customWidth="1"/>
    <col min="14343" max="14343" width="4.28515625" style="133" customWidth="1"/>
    <col min="14344" max="14344" width="4.7109375" style="133" customWidth="1"/>
    <col min="14345" max="14345" width="4.28515625" style="133" customWidth="1"/>
    <col min="14346" max="14346" width="4.42578125" style="133" customWidth="1"/>
    <col min="14347" max="14347" width="5.7109375" style="133" customWidth="1"/>
    <col min="14348" max="14348" width="4.42578125" style="133" customWidth="1"/>
    <col min="14349" max="14349" width="4.7109375" style="133" customWidth="1"/>
    <col min="14350" max="14350" width="4.42578125" style="133" customWidth="1"/>
    <col min="14351" max="14351" width="4.5703125" style="133" customWidth="1"/>
    <col min="14352" max="14352" width="4.42578125" style="133" customWidth="1"/>
    <col min="14353" max="14353" width="4.7109375" style="133" customWidth="1"/>
    <col min="14354" max="14354" width="4.5703125" style="133" customWidth="1"/>
    <col min="14355" max="14356" width="4.140625" style="133" customWidth="1"/>
    <col min="14357" max="14357" width="4.85546875" style="133" customWidth="1"/>
    <col min="14358" max="14358" width="5" style="133" customWidth="1"/>
    <col min="14359" max="14359" width="4.85546875" style="133" customWidth="1"/>
    <col min="14360" max="14360" width="5" style="133" customWidth="1"/>
    <col min="14361" max="14361" width="6" style="133" customWidth="1"/>
    <col min="14362" max="14362" width="5.42578125" style="133" customWidth="1"/>
    <col min="14363" max="14363" width="5.7109375" style="133" customWidth="1"/>
    <col min="14364" max="14365" width="5" style="133" customWidth="1"/>
    <col min="14366" max="14367" width="5.42578125" style="133" customWidth="1"/>
    <col min="14368" max="14368" width="5.7109375" style="133" customWidth="1"/>
    <col min="14369" max="14369" width="4.85546875" style="133" customWidth="1"/>
    <col min="14370" max="14370" width="5" style="133" customWidth="1"/>
    <col min="14371" max="14371" width="4.85546875" style="133" customWidth="1"/>
    <col min="14372" max="14372" width="5.42578125" style="133" customWidth="1"/>
    <col min="14373" max="14373" width="5.5703125" style="133" customWidth="1"/>
    <col min="14374" max="14374" width="5" style="133" customWidth="1"/>
    <col min="14375" max="14377" width="4.85546875" style="133" customWidth="1"/>
    <col min="14378" max="14378" width="4.42578125" style="133" customWidth="1"/>
    <col min="14379" max="14380" width="4.85546875" style="133" customWidth="1"/>
    <col min="14381" max="14381" width="4.28515625" style="133" customWidth="1"/>
    <col min="14382" max="14382" width="4.140625" style="133" customWidth="1"/>
    <col min="14383" max="14383" width="5" style="133" customWidth="1"/>
    <col min="14384" max="14384" width="4.85546875" style="133" customWidth="1"/>
    <col min="14385" max="14385" width="4.7109375" style="133" customWidth="1"/>
    <col min="14386" max="14387" width="5" style="133" customWidth="1"/>
    <col min="14388" max="14389" width="5.42578125" style="133" customWidth="1"/>
    <col min="14390" max="14394" width="5" style="133" customWidth="1"/>
    <col min="14395" max="14395" width="4.85546875" style="133" customWidth="1"/>
    <col min="14396" max="14396" width="5" style="133" customWidth="1"/>
    <col min="14397" max="14397" width="4.7109375" style="133" customWidth="1"/>
    <col min="14398" max="14398" width="4.85546875" style="133" customWidth="1"/>
    <col min="14399" max="14399" width="5.28515625" style="133" customWidth="1"/>
    <col min="14400" max="14401" width="4.85546875" style="133" customWidth="1"/>
    <col min="14402" max="14402" width="5" style="133" customWidth="1"/>
    <col min="14403" max="14403" width="4.28515625" style="133" customWidth="1"/>
    <col min="14404" max="14404" width="4.5703125" style="133" customWidth="1"/>
    <col min="14405" max="14405" width="5" style="133" customWidth="1"/>
    <col min="14406" max="14406" width="4.7109375" style="133" customWidth="1"/>
    <col min="14407" max="14407" width="5" style="133" customWidth="1"/>
    <col min="14408" max="14408" width="4.7109375" style="133" customWidth="1"/>
    <col min="14409" max="14409" width="5" style="133" customWidth="1"/>
    <col min="14410" max="14410" width="5.28515625" style="133" customWidth="1"/>
    <col min="14411" max="14411" width="5.85546875" style="133" customWidth="1"/>
    <col min="14412" max="14412" width="4.7109375" style="133" customWidth="1"/>
    <col min="14413" max="14413" width="5.28515625" style="133" customWidth="1"/>
    <col min="14414" max="14414" width="5.42578125" style="133" customWidth="1"/>
    <col min="14415" max="14415" width="5" style="133" customWidth="1"/>
    <col min="14416" max="14416" width="4.85546875" style="133" customWidth="1"/>
    <col min="14417" max="14417" width="4.28515625" style="133" customWidth="1"/>
    <col min="14418" max="14592" width="9.140625" style="133"/>
    <col min="14593" max="14593" width="9" style="133" customWidth="1"/>
    <col min="14594" max="14595" width="4.5703125" style="133" customWidth="1"/>
    <col min="14596" max="14596" width="5.28515625" style="133" customWidth="1"/>
    <col min="14597" max="14597" width="4.42578125" style="133" customWidth="1"/>
    <col min="14598" max="14598" width="5.28515625" style="133" customWidth="1"/>
    <col min="14599" max="14599" width="4.28515625" style="133" customWidth="1"/>
    <col min="14600" max="14600" width="4.7109375" style="133" customWidth="1"/>
    <col min="14601" max="14601" width="4.28515625" style="133" customWidth="1"/>
    <col min="14602" max="14602" width="4.42578125" style="133" customWidth="1"/>
    <col min="14603" max="14603" width="5.7109375" style="133" customWidth="1"/>
    <col min="14604" max="14604" width="4.42578125" style="133" customWidth="1"/>
    <col min="14605" max="14605" width="4.7109375" style="133" customWidth="1"/>
    <col min="14606" max="14606" width="4.42578125" style="133" customWidth="1"/>
    <col min="14607" max="14607" width="4.5703125" style="133" customWidth="1"/>
    <col min="14608" max="14608" width="4.42578125" style="133" customWidth="1"/>
    <col min="14609" max="14609" width="4.7109375" style="133" customWidth="1"/>
    <col min="14610" max="14610" width="4.5703125" style="133" customWidth="1"/>
    <col min="14611" max="14612" width="4.140625" style="133" customWidth="1"/>
    <col min="14613" max="14613" width="4.85546875" style="133" customWidth="1"/>
    <col min="14614" max="14614" width="5" style="133" customWidth="1"/>
    <col min="14615" max="14615" width="4.85546875" style="133" customWidth="1"/>
    <col min="14616" max="14616" width="5" style="133" customWidth="1"/>
    <col min="14617" max="14617" width="6" style="133" customWidth="1"/>
    <col min="14618" max="14618" width="5.42578125" style="133" customWidth="1"/>
    <col min="14619" max="14619" width="5.7109375" style="133" customWidth="1"/>
    <col min="14620" max="14621" width="5" style="133" customWidth="1"/>
    <col min="14622" max="14623" width="5.42578125" style="133" customWidth="1"/>
    <col min="14624" max="14624" width="5.7109375" style="133" customWidth="1"/>
    <col min="14625" max="14625" width="4.85546875" style="133" customWidth="1"/>
    <col min="14626" max="14626" width="5" style="133" customWidth="1"/>
    <col min="14627" max="14627" width="4.85546875" style="133" customWidth="1"/>
    <col min="14628" max="14628" width="5.42578125" style="133" customWidth="1"/>
    <col min="14629" max="14629" width="5.5703125" style="133" customWidth="1"/>
    <col min="14630" max="14630" width="5" style="133" customWidth="1"/>
    <col min="14631" max="14633" width="4.85546875" style="133" customWidth="1"/>
    <col min="14634" max="14634" width="4.42578125" style="133" customWidth="1"/>
    <col min="14635" max="14636" width="4.85546875" style="133" customWidth="1"/>
    <col min="14637" max="14637" width="4.28515625" style="133" customWidth="1"/>
    <col min="14638" max="14638" width="4.140625" style="133" customWidth="1"/>
    <col min="14639" max="14639" width="5" style="133" customWidth="1"/>
    <col min="14640" max="14640" width="4.85546875" style="133" customWidth="1"/>
    <col min="14641" max="14641" width="4.7109375" style="133" customWidth="1"/>
    <col min="14642" max="14643" width="5" style="133" customWidth="1"/>
    <col min="14644" max="14645" width="5.42578125" style="133" customWidth="1"/>
    <col min="14646" max="14650" width="5" style="133" customWidth="1"/>
    <col min="14651" max="14651" width="4.85546875" style="133" customWidth="1"/>
    <col min="14652" max="14652" width="5" style="133" customWidth="1"/>
    <col min="14653" max="14653" width="4.7109375" style="133" customWidth="1"/>
    <col min="14654" max="14654" width="4.85546875" style="133" customWidth="1"/>
    <col min="14655" max="14655" width="5.28515625" style="133" customWidth="1"/>
    <col min="14656" max="14657" width="4.85546875" style="133" customWidth="1"/>
    <col min="14658" max="14658" width="5" style="133" customWidth="1"/>
    <col min="14659" max="14659" width="4.28515625" style="133" customWidth="1"/>
    <col min="14660" max="14660" width="4.5703125" style="133" customWidth="1"/>
    <col min="14661" max="14661" width="5" style="133" customWidth="1"/>
    <col min="14662" max="14662" width="4.7109375" style="133" customWidth="1"/>
    <col min="14663" max="14663" width="5" style="133" customWidth="1"/>
    <col min="14664" max="14664" width="4.7109375" style="133" customWidth="1"/>
    <col min="14665" max="14665" width="5" style="133" customWidth="1"/>
    <col min="14666" max="14666" width="5.28515625" style="133" customWidth="1"/>
    <col min="14667" max="14667" width="5.85546875" style="133" customWidth="1"/>
    <col min="14668" max="14668" width="4.7109375" style="133" customWidth="1"/>
    <col min="14669" max="14669" width="5.28515625" style="133" customWidth="1"/>
    <col min="14670" max="14670" width="5.42578125" style="133" customWidth="1"/>
    <col min="14671" max="14671" width="5" style="133" customWidth="1"/>
    <col min="14672" max="14672" width="4.85546875" style="133" customWidth="1"/>
    <col min="14673" max="14673" width="4.28515625" style="133" customWidth="1"/>
    <col min="14674" max="14848" width="9.140625" style="133"/>
    <col min="14849" max="14849" width="9" style="133" customWidth="1"/>
    <col min="14850" max="14851" width="4.5703125" style="133" customWidth="1"/>
    <col min="14852" max="14852" width="5.28515625" style="133" customWidth="1"/>
    <col min="14853" max="14853" width="4.42578125" style="133" customWidth="1"/>
    <col min="14854" max="14854" width="5.28515625" style="133" customWidth="1"/>
    <col min="14855" max="14855" width="4.28515625" style="133" customWidth="1"/>
    <col min="14856" max="14856" width="4.7109375" style="133" customWidth="1"/>
    <col min="14857" max="14857" width="4.28515625" style="133" customWidth="1"/>
    <col min="14858" max="14858" width="4.42578125" style="133" customWidth="1"/>
    <col min="14859" max="14859" width="5.7109375" style="133" customWidth="1"/>
    <col min="14860" max="14860" width="4.42578125" style="133" customWidth="1"/>
    <col min="14861" max="14861" width="4.7109375" style="133" customWidth="1"/>
    <col min="14862" max="14862" width="4.42578125" style="133" customWidth="1"/>
    <col min="14863" max="14863" width="4.5703125" style="133" customWidth="1"/>
    <col min="14864" max="14864" width="4.42578125" style="133" customWidth="1"/>
    <col min="14865" max="14865" width="4.7109375" style="133" customWidth="1"/>
    <col min="14866" max="14866" width="4.5703125" style="133" customWidth="1"/>
    <col min="14867" max="14868" width="4.140625" style="133" customWidth="1"/>
    <col min="14869" max="14869" width="4.85546875" style="133" customWidth="1"/>
    <col min="14870" max="14870" width="5" style="133" customWidth="1"/>
    <col min="14871" max="14871" width="4.85546875" style="133" customWidth="1"/>
    <col min="14872" max="14872" width="5" style="133" customWidth="1"/>
    <col min="14873" max="14873" width="6" style="133" customWidth="1"/>
    <col min="14874" max="14874" width="5.42578125" style="133" customWidth="1"/>
    <col min="14875" max="14875" width="5.7109375" style="133" customWidth="1"/>
    <col min="14876" max="14877" width="5" style="133" customWidth="1"/>
    <col min="14878" max="14879" width="5.42578125" style="133" customWidth="1"/>
    <col min="14880" max="14880" width="5.7109375" style="133" customWidth="1"/>
    <col min="14881" max="14881" width="4.85546875" style="133" customWidth="1"/>
    <col min="14882" max="14882" width="5" style="133" customWidth="1"/>
    <col min="14883" max="14883" width="4.85546875" style="133" customWidth="1"/>
    <col min="14884" max="14884" width="5.42578125" style="133" customWidth="1"/>
    <col min="14885" max="14885" width="5.5703125" style="133" customWidth="1"/>
    <col min="14886" max="14886" width="5" style="133" customWidth="1"/>
    <col min="14887" max="14889" width="4.85546875" style="133" customWidth="1"/>
    <col min="14890" max="14890" width="4.42578125" style="133" customWidth="1"/>
    <col min="14891" max="14892" width="4.85546875" style="133" customWidth="1"/>
    <col min="14893" max="14893" width="4.28515625" style="133" customWidth="1"/>
    <col min="14894" max="14894" width="4.140625" style="133" customWidth="1"/>
    <col min="14895" max="14895" width="5" style="133" customWidth="1"/>
    <col min="14896" max="14896" width="4.85546875" style="133" customWidth="1"/>
    <col min="14897" max="14897" width="4.7109375" style="133" customWidth="1"/>
    <col min="14898" max="14899" width="5" style="133" customWidth="1"/>
    <col min="14900" max="14901" width="5.42578125" style="133" customWidth="1"/>
    <col min="14902" max="14906" width="5" style="133" customWidth="1"/>
    <col min="14907" max="14907" width="4.85546875" style="133" customWidth="1"/>
    <col min="14908" max="14908" width="5" style="133" customWidth="1"/>
    <col min="14909" max="14909" width="4.7109375" style="133" customWidth="1"/>
    <col min="14910" max="14910" width="4.85546875" style="133" customWidth="1"/>
    <col min="14911" max="14911" width="5.28515625" style="133" customWidth="1"/>
    <col min="14912" max="14913" width="4.85546875" style="133" customWidth="1"/>
    <col min="14914" max="14914" width="5" style="133" customWidth="1"/>
    <col min="14915" max="14915" width="4.28515625" style="133" customWidth="1"/>
    <col min="14916" max="14916" width="4.5703125" style="133" customWidth="1"/>
    <col min="14917" max="14917" width="5" style="133" customWidth="1"/>
    <col min="14918" max="14918" width="4.7109375" style="133" customWidth="1"/>
    <col min="14919" max="14919" width="5" style="133" customWidth="1"/>
    <col min="14920" max="14920" width="4.7109375" style="133" customWidth="1"/>
    <col min="14921" max="14921" width="5" style="133" customWidth="1"/>
    <col min="14922" max="14922" width="5.28515625" style="133" customWidth="1"/>
    <col min="14923" max="14923" width="5.85546875" style="133" customWidth="1"/>
    <col min="14924" max="14924" width="4.7109375" style="133" customWidth="1"/>
    <col min="14925" max="14925" width="5.28515625" style="133" customWidth="1"/>
    <col min="14926" max="14926" width="5.42578125" style="133" customWidth="1"/>
    <col min="14927" max="14927" width="5" style="133" customWidth="1"/>
    <col min="14928" max="14928" width="4.85546875" style="133" customWidth="1"/>
    <col min="14929" max="14929" width="4.28515625" style="133" customWidth="1"/>
    <col min="14930" max="15104" width="9.140625" style="133"/>
    <col min="15105" max="15105" width="9" style="133" customWidth="1"/>
    <col min="15106" max="15107" width="4.5703125" style="133" customWidth="1"/>
    <col min="15108" max="15108" width="5.28515625" style="133" customWidth="1"/>
    <col min="15109" max="15109" width="4.42578125" style="133" customWidth="1"/>
    <col min="15110" max="15110" width="5.28515625" style="133" customWidth="1"/>
    <col min="15111" max="15111" width="4.28515625" style="133" customWidth="1"/>
    <col min="15112" max="15112" width="4.7109375" style="133" customWidth="1"/>
    <col min="15113" max="15113" width="4.28515625" style="133" customWidth="1"/>
    <col min="15114" max="15114" width="4.42578125" style="133" customWidth="1"/>
    <col min="15115" max="15115" width="5.7109375" style="133" customWidth="1"/>
    <col min="15116" max="15116" width="4.42578125" style="133" customWidth="1"/>
    <col min="15117" max="15117" width="4.7109375" style="133" customWidth="1"/>
    <col min="15118" max="15118" width="4.42578125" style="133" customWidth="1"/>
    <col min="15119" max="15119" width="4.5703125" style="133" customWidth="1"/>
    <col min="15120" max="15120" width="4.42578125" style="133" customWidth="1"/>
    <col min="15121" max="15121" width="4.7109375" style="133" customWidth="1"/>
    <col min="15122" max="15122" width="4.5703125" style="133" customWidth="1"/>
    <col min="15123" max="15124" width="4.140625" style="133" customWidth="1"/>
    <col min="15125" max="15125" width="4.85546875" style="133" customWidth="1"/>
    <col min="15126" max="15126" width="5" style="133" customWidth="1"/>
    <col min="15127" max="15127" width="4.85546875" style="133" customWidth="1"/>
    <col min="15128" max="15128" width="5" style="133" customWidth="1"/>
    <col min="15129" max="15129" width="6" style="133" customWidth="1"/>
    <col min="15130" max="15130" width="5.42578125" style="133" customWidth="1"/>
    <col min="15131" max="15131" width="5.7109375" style="133" customWidth="1"/>
    <col min="15132" max="15133" width="5" style="133" customWidth="1"/>
    <col min="15134" max="15135" width="5.42578125" style="133" customWidth="1"/>
    <col min="15136" max="15136" width="5.7109375" style="133" customWidth="1"/>
    <col min="15137" max="15137" width="4.85546875" style="133" customWidth="1"/>
    <col min="15138" max="15138" width="5" style="133" customWidth="1"/>
    <col min="15139" max="15139" width="4.85546875" style="133" customWidth="1"/>
    <col min="15140" max="15140" width="5.42578125" style="133" customWidth="1"/>
    <col min="15141" max="15141" width="5.5703125" style="133" customWidth="1"/>
    <col min="15142" max="15142" width="5" style="133" customWidth="1"/>
    <col min="15143" max="15145" width="4.85546875" style="133" customWidth="1"/>
    <col min="15146" max="15146" width="4.42578125" style="133" customWidth="1"/>
    <col min="15147" max="15148" width="4.85546875" style="133" customWidth="1"/>
    <col min="15149" max="15149" width="4.28515625" style="133" customWidth="1"/>
    <col min="15150" max="15150" width="4.140625" style="133" customWidth="1"/>
    <col min="15151" max="15151" width="5" style="133" customWidth="1"/>
    <col min="15152" max="15152" width="4.85546875" style="133" customWidth="1"/>
    <col min="15153" max="15153" width="4.7109375" style="133" customWidth="1"/>
    <col min="15154" max="15155" width="5" style="133" customWidth="1"/>
    <col min="15156" max="15157" width="5.42578125" style="133" customWidth="1"/>
    <col min="15158" max="15162" width="5" style="133" customWidth="1"/>
    <col min="15163" max="15163" width="4.85546875" style="133" customWidth="1"/>
    <col min="15164" max="15164" width="5" style="133" customWidth="1"/>
    <col min="15165" max="15165" width="4.7109375" style="133" customWidth="1"/>
    <col min="15166" max="15166" width="4.85546875" style="133" customWidth="1"/>
    <col min="15167" max="15167" width="5.28515625" style="133" customWidth="1"/>
    <col min="15168" max="15169" width="4.85546875" style="133" customWidth="1"/>
    <col min="15170" max="15170" width="5" style="133" customWidth="1"/>
    <col min="15171" max="15171" width="4.28515625" style="133" customWidth="1"/>
    <col min="15172" max="15172" width="4.5703125" style="133" customWidth="1"/>
    <col min="15173" max="15173" width="5" style="133" customWidth="1"/>
    <col min="15174" max="15174" width="4.7109375" style="133" customWidth="1"/>
    <col min="15175" max="15175" width="5" style="133" customWidth="1"/>
    <col min="15176" max="15176" width="4.7109375" style="133" customWidth="1"/>
    <col min="15177" max="15177" width="5" style="133" customWidth="1"/>
    <col min="15178" max="15178" width="5.28515625" style="133" customWidth="1"/>
    <col min="15179" max="15179" width="5.85546875" style="133" customWidth="1"/>
    <col min="15180" max="15180" width="4.7109375" style="133" customWidth="1"/>
    <col min="15181" max="15181" width="5.28515625" style="133" customWidth="1"/>
    <col min="15182" max="15182" width="5.42578125" style="133" customWidth="1"/>
    <col min="15183" max="15183" width="5" style="133" customWidth="1"/>
    <col min="15184" max="15184" width="4.85546875" style="133" customWidth="1"/>
    <col min="15185" max="15185" width="4.28515625" style="133" customWidth="1"/>
    <col min="15186" max="15360" width="9.140625" style="133"/>
    <col min="15361" max="15361" width="9" style="133" customWidth="1"/>
    <col min="15362" max="15363" width="4.5703125" style="133" customWidth="1"/>
    <col min="15364" max="15364" width="5.28515625" style="133" customWidth="1"/>
    <col min="15365" max="15365" width="4.42578125" style="133" customWidth="1"/>
    <col min="15366" max="15366" width="5.28515625" style="133" customWidth="1"/>
    <col min="15367" max="15367" width="4.28515625" style="133" customWidth="1"/>
    <col min="15368" max="15368" width="4.7109375" style="133" customWidth="1"/>
    <col min="15369" max="15369" width="4.28515625" style="133" customWidth="1"/>
    <col min="15370" max="15370" width="4.42578125" style="133" customWidth="1"/>
    <col min="15371" max="15371" width="5.7109375" style="133" customWidth="1"/>
    <col min="15372" max="15372" width="4.42578125" style="133" customWidth="1"/>
    <col min="15373" max="15373" width="4.7109375" style="133" customWidth="1"/>
    <col min="15374" max="15374" width="4.42578125" style="133" customWidth="1"/>
    <col min="15375" max="15375" width="4.5703125" style="133" customWidth="1"/>
    <col min="15376" max="15376" width="4.42578125" style="133" customWidth="1"/>
    <col min="15377" max="15377" width="4.7109375" style="133" customWidth="1"/>
    <col min="15378" max="15378" width="4.5703125" style="133" customWidth="1"/>
    <col min="15379" max="15380" width="4.140625" style="133" customWidth="1"/>
    <col min="15381" max="15381" width="4.85546875" style="133" customWidth="1"/>
    <col min="15382" max="15382" width="5" style="133" customWidth="1"/>
    <col min="15383" max="15383" width="4.85546875" style="133" customWidth="1"/>
    <col min="15384" max="15384" width="5" style="133" customWidth="1"/>
    <col min="15385" max="15385" width="6" style="133" customWidth="1"/>
    <col min="15386" max="15386" width="5.42578125" style="133" customWidth="1"/>
    <col min="15387" max="15387" width="5.7109375" style="133" customWidth="1"/>
    <col min="15388" max="15389" width="5" style="133" customWidth="1"/>
    <col min="15390" max="15391" width="5.42578125" style="133" customWidth="1"/>
    <col min="15392" max="15392" width="5.7109375" style="133" customWidth="1"/>
    <col min="15393" max="15393" width="4.85546875" style="133" customWidth="1"/>
    <col min="15394" max="15394" width="5" style="133" customWidth="1"/>
    <col min="15395" max="15395" width="4.85546875" style="133" customWidth="1"/>
    <col min="15396" max="15396" width="5.42578125" style="133" customWidth="1"/>
    <col min="15397" max="15397" width="5.5703125" style="133" customWidth="1"/>
    <col min="15398" max="15398" width="5" style="133" customWidth="1"/>
    <col min="15399" max="15401" width="4.85546875" style="133" customWidth="1"/>
    <col min="15402" max="15402" width="4.42578125" style="133" customWidth="1"/>
    <col min="15403" max="15404" width="4.85546875" style="133" customWidth="1"/>
    <col min="15405" max="15405" width="4.28515625" style="133" customWidth="1"/>
    <col min="15406" max="15406" width="4.140625" style="133" customWidth="1"/>
    <col min="15407" max="15407" width="5" style="133" customWidth="1"/>
    <col min="15408" max="15408" width="4.85546875" style="133" customWidth="1"/>
    <col min="15409" max="15409" width="4.7109375" style="133" customWidth="1"/>
    <col min="15410" max="15411" width="5" style="133" customWidth="1"/>
    <col min="15412" max="15413" width="5.42578125" style="133" customWidth="1"/>
    <col min="15414" max="15418" width="5" style="133" customWidth="1"/>
    <col min="15419" max="15419" width="4.85546875" style="133" customWidth="1"/>
    <col min="15420" max="15420" width="5" style="133" customWidth="1"/>
    <col min="15421" max="15421" width="4.7109375" style="133" customWidth="1"/>
    <col min="15422" max="15422" width="4.85546875" style="133" customWidth="1"/>
    <col min="15423" max="15423" width="5.28515625" style="133" customWidth="1"/>
    <col min="15424" max="15425" width="4.85546875" style="133" customWidth="1"/>
    <col min="15426" max="15426" width="5" style="133" customWidth="1"/>
    <col min="15427" max="15427" width="4.28515625" style="133" customWidth="1"/>
    <col min="15428" max="15428" width="4.5703125" style="133" customWidth="1"/>
    <col min="15429" max="15429" width="5" style="133" customWidth="1"/>
    <col min="15430" max="15430" width="4.7109375" style="133" customWidth="1"/>
    <col min="15431" max="15431" width="5" style="133" customWidth="1"/>
    <col min="15432" max="15432" width="4.7109375" style="133" customWidth="1"/>
    <col min="15433" max="15433" width="5" style="133" customWidth="1"/>
    <col min="15434" max="15434" width="5.28515625" style="133" customWidth="1"/>
    <col min="15435" max="15435" width="5.85546875" style="133" customWidth="1"/>
    <col min="15436" max="15436" width="4.7109375" style="133" customWidth="1"/>
    <col min="15437" max="15437" width="5.28515625" style="133" customWidth="1"/>
    <col min="15438" max="15438" width="5.42578125" style="133" customWidth="1"/>
    <col min="15439" max="15439" width="5" style="133" customWidth="1"/>
    <col min="15440" max="15440" width="4.85546875" style="133" customWidth="1"/>
    <col min="15441" max="15441" width="4.28515625" style="133" customWidth="1"/>
    <col min="15442" max="15616" width="9.140625" style="133"/>
    <col min="15617" max="15617" width="9" style="133" customWidth="1"/>
    <col min="15618" max="15619" width="4.5703125" style="133" customWidth="1"/>
    <col min="15620" max="15620" width="5.28515625" style="133" customWidth="1"/>
    <col min="15621" max="15621" width="4.42578125" style="133" customWidth="1"/>
    <col min="15622" max="15622" width="5.28515625" style="133" customWidth="1"/>
    <col min="15623" max="15623" width="4.28515625" style="133" customWidth="1"/>
    <col min="15624" max="15624" width="4.7109375" style="133" customWidth="1"/>
    <col min="15625" max="15625" width="4.28515625" style="133" customWidth="1"/>
    <col min="15626" max="15626" width="4.42578125" style="133" customWidth="1"/>
    <col min="15627" max="15627" width="5.7109375" style="133" customWidth="1"/>
    <col min="15628" max="15628" width="4.42578125" style="133" customWidth="1"/>
    <col min="15629" max="15629" width="4.7109375" style="133" customWidth="1"/>
    <col min="15630" max="15630" width="4.42578125" style="133" customWidth="1"/>
    <col min="15631" max="15631" width="4.5703125" style="133" customWidth="1"/>
    <col min="15632" max="15632" width="4.42578125" style="133" customWidth="1"/>
    <col min="15633" max="15633" width="4.7109375" style="133" customWidth="1"/>
    <col min="15634" max="15634" width="4.5703125" style="133" customWidth="1"/>
    <col min="15635" max="15636" width="4.140625" style="133" customWidth="1"/>
    <col min="15637" max="15637" width="4.85546875" style="133" customWidth="1"/>
    <col min="15638" max="15638" width="5" style="133" customWidth="1"/>
    <col min="15639" max="15639" width="4.85546875" style="133" customWidth="1"/>
    <col min="15640" max="15640" width="5" style="133" customWidth="1"/>
    <col min="15641" max="15641" width="6" style="133" customWidth="1"/>
    <col min="15642" max="15642" width="5.42578125" style="133" customWidth="1"/>
    <col min="15643" max="15643" width="5.7109375" style="133" customWidth="1"/>
    <col min="15644" max="15645" width="5" style="133" customWidth="1"/>
    <col min="15646" max="15647" width="5.42578125" style="133" customWidth="1"/>
    <col min="15648" max="15648" width="5.7109375" style="133" customWidth="1"/>
    <col min="15649" max="15649" width="4.85546875" style="133" customWidth="1"/>
    <col min="15650" max="15650" width="5" style="133" customWidth="1"/>
    <col min="15651" max="15651" width="4.85546875" style="133" customWidth="1"/>
    <col min="15652" max="15652" width="5.42578125" style="133" customWidth="1"/>
    <col min="15653" max="15653" width="5.5703125" style="133" customWidth="1"/>
    <col min="15654" max="15654" width="5" style="133" customWidth="1"/>
    <col min="15655" max="15657" width="4.85546875" style="133" customWidth="1"/>
    <col min="15658" max="15658" width="4.42578125" style="133" customWidth="1"/>
    <col min="15659" max="15660" width="4.85546875" style="133" customWidth="1"/>
    <col min="15661" max="15661" width="4.28515625" style="133" customWidth="1"/>
    <col min="15662" max="15662" width="4.140625" style="133" customWidth="1"/>
    <col min="15663" max="15663" width="5" style="133" customWidth="1"/>
    <col min="15664" max="15664" width="4.85546875" style="133" customWidth="1"/>
    <col min="15665" max="15665" width="4.7109375" style="133" customWidth="1"/>
    <col min="15666" max="15667" width="5" style="133" customWidth="1"/>
    <col min="15668" max="15669" width="5.42578125" style="133" customWidth="1"/>
    <col min="15670" max="15674" width="5" style="133" customWidth="1"/>
    <col min="15675" max="15675" width="4.85546875" style="133" customWidth="1"/>
    <col min="15676" max="15676" width="5" style="133" customWidth="1"/>
    <col min="15677" max="15677" width="4.7109375" style="133" customWidth="1"/>
    <col min="15678" max="15678" width="4.85546875" style="133" customWidth="1"/>
    <col min="15679" max="15679" width="5.28515625" style="133" customWidth="1"/>
    <col min="15680" max="15681" width="4.85546875" style="133" customWidth="1"/>
    <col min="15682" max="15682" width="5" style="133" customWidth="1"/>
    <col min="15683" max="15683" width="4.28515625" style="133" customWidth="1"/>
    <col min="15684" max="15684" width="4.5703125" style="133" customWidth="1"/>
    <col min="15685" max="15685" width="5" style="133" customWidth="1"/>
    <col min="15686" max="15686" width="4.7109375" style="133" customWidth="1"/>
    <col min="15687" max="15687" width="5" style="133" customWidth="1"/>
    <col min="15688" max="15688" width="4.7109375" style="133" customWidth="1"/>
    <col min="15689" max="15689" width="5" style="133" customWidth="1"/>
    <col min="15690" max="15690" width="5.28515625" style="133" customWidth="1"/>
    <col min="15691" max="15691" width="5.85546875" style="133" customWidth="1"/>
    <col min="15692" max="15692" width="4.7109375" style="133" customWidth="1"/>
    <col min="15693" max="15693" width="5.28515625" style="133" customWidth="1"/>
    <col min="15694" max="15694" width="5.42578125" style="133" customWidth="1"/>
    <col min="15695" max="15695" width="5" style="133" customWidth="1"/>
    <col min="15696" max="15696" width="4.85546875" style="133" customWidth="1"/>
    <col min="15697" max="15697" width="4.28515625" style="133" customWidth="1"/>
    <col min="15698" max="15872" width="9.140625" style="133"/>
    <col min="15873" max="15873" width="9" style="133" customWidth="1"/>
    <col min="15874" max="15875" width="4.5703125" style="133" customWidth="1"/>
    <col min="15876" max="15876" width="5.28515625" style="133" customWidth="1"/>
    <col min="15877" max="15877" width="4.42578125" style="133" customWidth="1"/>
    <col min="15878" max="15878" width="5.28515625" style="133" customWidth="1"/>
    <col min="15879" max="15879" width="4.28515625" style="133" customWidth="1"/>
    <col min="15880" max="15880" width="4.7109375" style="133" customWidth="1"/>
    <col min="15881" max="15881" width="4.28515625" style="133" customWidth="1"/>
    <col min="15882" max="15882" width="4.42578125" style="133" customWidth="1"/>
    <col min="15883" max="15883" width="5.7109375" style="133" customWidth="1"/>
    <col min="15884" max="15884" width="4.42578125" style="133" customWidth="1"/>
    <col min="15885" max="15885" width="4.7109375" style="133" customWidth="1"/>
    <col min="15886" max="15886" width="4.42578125" style="133" customWidth="1"/>
    <col min="15887" max="15887" width="4.5703125" style="133" customWidth="1"/>
    <col min="15888" max="15888" width="4.42578125" style="133" customWidth="1"/>
    <col min="15889" max="15889" width="4.7109375" style="133" customWidth="1"/>
    <col min="15890" max="15890" width="4.5703125" style="133" customWidth="1"/>
    <col min="15891" max="15892" width="4.140625" style="133" customWidth="1"/>
    <col min="15893" max="15893" width="4.85546875" style="133" customWidth="1"/>
    <col min="15894" max="15894" width="5" style="133" customWidth="1"/>
    <col min="15895" max="15895" width="4.85546875" style="133" customWidth="1"/>
    <col min="15896" max="15896" width="5" style="133" customWidth="1"/>
    <col min="15897" max="15897" width="6" style="133" customWidth="1"/>
    <col min="15898" max="15898" width="5.42578125" style="133" customWidth="1"/>
    <col min="15899" max="15899" width="5.7109375" style="133" customWidth="1"/>
    <col min="15900" max="15901" width="5" style="133" customWidth="1"/>
    <col min="15902" max="15903" width="5.42578125" style="133" customWidth="1"/>
    <col min="15904" max="15904" width="5.7109375" style="133" customWidth="1"/>
    <col min="15905" max="15905" width="4.85546875" style="133" customWidth="1"/>
    <col min="15906" max="15906" width="5" style="133" customWidth="1"/>
    <col min="15907" max="15907" width="4.85546875" style="133" customWidth="1"/>
    <col min="15908" max="15908" width="5.42578125" style="133" customWidth="1"/>
    <col min="15909" max="15909" width="5.5703125" style="133" customWidth="1"/>
    <col min="15910" max="15910" width="5" style="133" customWidth="1"/>
    <col min="15911" max="15913" width="4.85546875" style="133" customWidth="1"/>
    <col min="15914" max="15914" width="4.42578125" style="133" customWidth="1"/>
    <col min="15915" max="15916" width="4.85546875" style="133" customWidth="1"/>
    <col min="15917" max="15917" width="4.28515625" style="133" customWidth="1"/>
    <col min="15918" max="15918" width="4.140625" style="133" customWidth="1"/>
    <col min="15919" max="15919" width="5" style="133" customWidth="1"/>
    <col min="15920" max="15920" width="4.85546875" style="133" customWidth="1"/>
    <col min="15921" max="15921" width="4.7109375" style="133" customWidth="1"/>
    <col min="15922" max="15923" width="5" style="133" customWidth="1"/>
    <col min="15924" max="15925" width="5.42578125" style="133" customWidth="1"/>
    <col min="15926" max="15930" width="5" style="133" customWidth="1"/>
    <col min="15931" max="15931" width="4.85546875" style="133" customWidth="1"/>
    <col min="15932" max="15932" width="5" style="133" customWidth="1"/>
    <col min="15933" max="15933" width="4.7109375" style="133" customWidth="1"/>
    <col min="15934" max="15934" width="4.85546875" style="133" customWidth="1"/>
    <col min="15935" max="15935" width="5.28515625" style="133" customWidth="1"/>
    <col min="15936" max="15937" width="4.85546875" style="133" customWidth="1"/>
    <col min="15938" max="15938" width="5" style="133" customWidth="1"/>
    <col min="15939" max="15939" width="4.28515625" style="133" customWidth="1"/>
    <col min="15940" max="15940" width="4.5703125" style="133" customWidth="1"/>
    <col min="15941" max="15941" width="5" style="133" customWidth="1"/>
    <col min="15942" max="15942" width="4.7109375" style="133" customWidth="1"/>
    <col min="15943" max="15943" width="5" style="133" customWidth="1"/>
    <col min="15944" max="15944" width="4.7109375" style="133" customWidth="1"/>
    <col min="15945" max="15945" width="5" style="133" customWidth="1"/>
    <col min="15946" max="15946" width="5.28515625" style="133" customWidth="1"/>
    <col min="15947" max="15947" width="5.85546875" style="133" customWidth="1"/>
    <col min="15948" max="15948" width="4.7109375" style="133" customWidth="1"/>
    <col min="15949" max="15949" width="5.28515625" style="133" customWidth="1"/>
    <col min="15950" max="15950" width="5.42578125" style="133" customWidth="1"/>
    <col min="15951" max="15951" width="5" style="133" customWidth="1"/>
    <col min="15952" max="15952" width="4.85546875" style="133" customWidth="1"/>
    <col min="15953" max="15953" width="4.28515625" style="133" customWidth="1"/>
    <col min="15954" max="16128" width="9.140625" style="133"/>
    <col min="16129" max="16129" width="9" style="133" customWidth="1"/>
    <col min="16130" max="16131" width="4.5703125" style="133" customWidth="1"/>
    <col min="16132" max="16132" width="5.28515625" style="133" customWidth="1"/>
    <col min="16133" max="16133" width="4.42578125" style="133" customWidth="1"/>
    <col min="16134" max="16134" width="5.28515625" style="133" customWidth="1"/>
    <col min="16135" max="16135" width="4.28515625" style="133" customWidth="1"/>
    <col min="16136" max="16136" width="4.7109375" style="133" customWidth="1"/>
    <col min="16137" max="16137" width="4.28515625" style="133" customWidth="1"/>
    <col min="16138" max="16138" width="4.42578125" style="133" customWidth="1"/>
    <col min="16139" max="16139" width="5.7109375" style="133" customWidth="1"/>
    <col min="16140" max="16140" width="4.42578125" style="133" customWidth="1"/>
    <col min="16141" max="16141" width="4.7109375" style="133" customWidth="1"/>
    <col min="16142" max="16142" width="4.42578125" style="133" customWidth="1"/>
    <col min="16143" max="16143" width="4.5703125" style="133" customWidth="1"/>
    <col min="16144" max="16144" width="4.42578125" style="133" customWidth="1"/>
    <col min="16145" max="16145" width="4.7109375" style="133" customWidth="1"/>
    <col min="16146" max="16146" width="4.5703125" style="133" customWidth="1"/>
    <col min="16147" max="16148" width="4.140625" style="133" customWidth="1"/>
    <col min="16149" max="16149" width="4.85546875" style="133" customWidth="1"/>
    <col min="16150" max="16150" width="5" style="133" customWidth="1"/>
    <col min="16151" max="16151" width="4.85546875" style="133" customWidth="1"/>
    <col min="16152" max="16152" width="5" style="133" customWidth="1"/>
    <col min="16153" max="16153" width="6" style="133" customWidth="1"/>
    <col min="16154" max="16154" width="5.42578125" style="133" customWidth="1"/>
    <col min="16155" max="16155" width="5.7109375" style="133" customWidth="1"/>
    <col min="16156" max="16157" width="5" style="133" customWidth="1"/>
    <col min="16158" max="16159" width="5.42578125" style="133" customWidth="1"/>
    <col min="16160" max="16160" width="5.7109375" style="133" customWidth="1"/>
    <col min="16161" max="16161" width="4.85546875" style="133" customWidth="1"/>
    <col min="16162" max="16162" width="5" style="133" customWidth="1"/>
    <col min="16163" max="16163" width="4.85546875" style="133" customWidth="1"/>
    <col min="16164" max="16164" width="5.42578125" style="133" customWidth="1"/>
    <col min="16165" max="16165" width="5.5703125" style="133" customWidth="1"/>
    <col min="16166" max="16166" width="5" style="133" customWidth="1"/>
    <col min="16167" max="16169" width="4.85546875" style="133" customWidth="1"/>
    <col min="16170" max="16170" width="4.42578125" style="133" customWidth="1"/>
    <col min="16171" max="16172" width="4.85546875" style="133" customWidth="1"/>
    <col min="16173" max="16173" width="4.28515625" style="133" customWidth="1"/>
    <col min="16174" max="16174" width="4.140625" style="133" customWidth="1"/>
    <col min="16175" max="16175" width="5" style="133" customWidth="1"/>
    <col min="16176" max="16176" width="4.85546875" style="133" customWidth="1"/>
    <col min="16177" max="16177" width="4.7109375" style="133" customWidth="1"/>
    <col min="16178" max="16179" width="5" style="133" customWidth="1"/>
    <col min="16180" max="16181" width="5.42578125" style="133" customWidth="1"/>
    <col min="16182" max="16186" width="5" style="133" customWidth="1"/>
    <col min="16187" max="16187" width="4.85546875" style="133" customWidth="1"/>
    <col min="16188" max="16188" width="5" style="133" customWidth="1"/>
    <col min="16189" max="16189" width="4.7109375" style="133" customWidth="1"/>
    <col min="16190" max="16190" width="4.85546875" style="133" customWidth="1"/>
    <col min="16191" max="16191" width="5.28515625" style="133" customWidth="1"/>
    <col min="16192" max="16193" width="4.85546875" style="133" customWidth="1"/>
    <col min="16194" max="16194" width="5" style="133" customWidth="1"/>
    <col min="16195" max="16195" width="4.28515625" style="133" customWidth="1"/>
    <col min="16196" max="16196" width="4.5703125" style="133" customWidth="1"/>
    <col min="16197" max="16197" width="5" style="133" customWidth="1"/>
    <col min="16198" max="16198" width="4.7109375" style="133" customWidth="1"/>
    <col min="16199" max="16199" width="5" style="133" customWidth="1"/>
    <col min="16200" max="16200" width="4.7109375" style="133" customWidth="1"/>
    <col min="16201" max="16201" width="5" style="133" customWidth="1"/>
    <col min="16202" max="16202" width="5.28515625" style="133" customWidth="1"/>
    <col min="16203" max="16203" width="5.85546875" style="133" customWidth="1"/>
    <col min="16204" max="16204" width="4.7109375" style="133" customWidth="1"/>
    <col min="16205" max="16205" width="5.28515625" style="133" customWidth="1"/>
    <col min="16206" max="16206" width="5.42578125" style="133" customWidth="1"/>
    <col min="16207" max="16207" width="5" style="133" customWidth="1"/>
    <col min="16208" max="16208" width="4.85546875" style="133" customWidth="1"/>
    <col min="16209" max="16209" width="4.28515625" style="133" customWidth="1"/>
    <col min="16210" max="16384" width="9.140625" style="133"/>
  </cols>
  <sheetData>
    <row r="1" spans="1:46" ht="16.5" hidden="1" thickBot="1">
      <c r="A1" s="331" t="s">
        <v>689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</row>
    <row r="2" spans="1:46" ht="42" customHeight="1" thickTop="1" thickBot="1">
      <c r="A2" s="177" t="s">
        <v>593</v>
      </c>
      <c r="B2" s="178" t="s">
        <v>596</v>
      </c>
      <c r="C2" s="179" t="s">
        <v>597</v>
      </c>
      <c r="D2" s="179" t="s">
        <v>598</v>
      </c>
      <c r="E2" s="179" t="s">
        <v>599</v>
      </c>
      <c r="F2" s="179" t="s">
        <v>600</v>
      </c>
      <c r="G2" s="179" t="s">
        <v>601</v>
      </c>
      <c r="H2" s="179" t="s">
        <v>602</v>
      </c>
      <c r="I2" s="179" t="s">
        <v>603</v>
      </c>
      <c r="J2" s="179" t="s">
        <v>604</v>
      </c>
      <c r="K2" s="179" t="s">
        <v>605</v>
      </c>
      <c r="L2" s="179" t="s">
        <v>606</v>
      </c>
      <c r="M2" s="179" t="s">
        <v>607</v>
      </c>
      <c r="N2" s="179" t="s">
        <v>608</v>
      </c>
      <c r="O2" s="179" t="s">
        <v>609</v>
      </c>
      <c r="P2" s="179" t="s">
        <v>610</v>
      </c>
      <c r="Q2" s="179" t="s">
        <v>611</v>
      </c>
      <c r="R2" s="179" t="s">
        <v>612</v>
      </c>
      <c r="S2" s="179" t="s">
        <v>613</v>
      </c>
      <c r="T2" s="179" t="s">
        <v>614</v>
      </c>
      <c r="U2" s="179" t="s">
        <v>615</v>
      </c>
      <c r="V2" s="179" t="s">
        <v>690</v>
      </c>
      <c r="W2" s="179" t="s">
        <v>691</v>
      </c>
      <c r="X2" s="179" t="s">
        <v>618</v>
      </c>
      <c r="Y2" s="179" t="s">
        <v>692</v>
      </c>
      <c r="Z2" s="179" t="s">
        <v>693</v>
      </c>
      <c r="AA2" s="179" t="s">
        <v>694</v>
      </c>
      <c r="AB2" s="178" t="s">
        <v>622</v>
      </c>
      <c r="AC2" s="179" t="s">
        <v>695</v>
      </c>
      <c r="AD2" s="179" t="s">
        <v>696</v>
      </c>
      <c r="AE2" s="179" t="s">
        <v>697</v>
      </c>
      <c r="AF2" s="179" t="s">
        <v>698</v>
      </c>
      <c r="AG2" s="179" t="s">
        <v>699</v>
      </c>
      <c r="AH2" s="179" t="s">
        <v>700</v>
      </c>
      <c r="AI2" s="179" t="s">
        <v>701</v>
      </c>
      <c r="AJ2" s="179" t="s">
        <v>702</v>
      </c>
      <c r="AK2" s="179" t="s">
        <v>703</v>
      </c>
      <c r="AL2" s="179" t="s">
        <v>704</v>
      </c>
      <c r="AM2" s="179" t="s">
        <v>705</v>
      </c>
      <c r="AN2" s="179" t="s">
        <v>706</v>
      </c>
      <c r="AO2" s="179" t="s">
        <v>707</v>
      </c>
      <c r="AP2" s="179" t="s">
        <v>708</v>
      </c>
      <c r="AQ2" s="179" t="s">
        <v>709</v>
      </c>
      <c r="AR2" s="179" t="s">
        <v>710</v>
      </c>
      <c r="AS2" s="179" t="s">
        <v>711</v>
      </c>
      <c r="AT2" s="179" t="s">
        <v>712</v>
      </c>
    </row>
    <row r="3" spans="1:46">
      <c r="A3" s="180">
        <v>1</v>
      </c>
      <c r="B3" s="292">
        <v>1</v>
      </c>
      <c r="C3" s="292">
        <v>2</v>
      </c>
      <c r="D3" s="292">
        <v>2</v>
      </c>
      <c r="E3" s="292">
        <v>1</v>
      </c>
      <c r="F3" s="292">
        <v>1</v>
      </c>
      <c r="G3" s="292">
        <v>1</v>
      </c>
      <c r="H3" s="292">
        <v>1</v>
      </c>
      <c r="I3" s="292">
        <v>2</v>
      </c>
      <c r="J3" s="292">
        <v>2</v>
      </c>
      <c r="K3" s="292">
        <v>1</v>
      </c>
      <c r="L3" s="292">
        <v>2</v>
      </c>
      <c r="M3" s="293">
        <v>3</v>
      </c>
      <c r="N3" s="293">
        <v>2</v>
      </c>
      <c r="O3" s="293">
        <v>2</v>
      </c>
      <c r="P3" s="293">
        <v>2</v>
      </c>
      <c r="Q3" s="293">
        <v>2</v>
      </c>
      <c r="R3" s="293">
        <v>1</v>
      </c>
      <c r="S3" s="293">
        <v>2</v>
      </c>
      <c r="T3" s="293">
        <v>1</v>
      </c>
      <c r="U3" s="293">
        <v>1</v>
      </c>
      <c r="V3" s="293">
        <v>2</v>
      </c>
      <c r="W3" s="293">
        <v>2</v>
      </c>
      <c r="X3" s="293">
        <v>1</v>
      </c>
      <c r="Y3" s="293">
        <v>2</v>
      </c>
      <c r="Z3" s="293">
        <v>1</v>
      </c>
      <c r="AA3" s="293">
        <v>2</v>
      </c>
      <c r="AB3" s="293">
        <v>2</v>
      </c>
      <c r="AC3" s="293">
        <v>2</v>
      </c>
      <c r="AD3" s="293">
        <v>2</v>
      </c>
      <c r="AE3" s="293">
        <v>2</v>
      </c>
      <c r="AF3" s="293">
        <v>2</v>
      </c>
      <c r="AG3" s="293">
        <v>2</v>
      </c>
      <c r="AH3" s="293">
        <v>1</v>
      </c>
      <c r="AI3" s="293">
        <v>3</v>
      </c>
      <c r="AJ3" s="293">
        <v>2</v>
      </c>
      <c r="AK3" s="293">
        <v>1</v>
      </c>
      <c r="AL3" s="293">
        <v>1</v>
      </c>
      <c r="AM3" s="293">
        <v>2</v>
      </c>
      <c r="AN3" s="293">
        <v>2</v>
      </c>
      <c r="AO3" s="293">
        <v>2</v>
      </c>
      <c r="AP3" s="293">
        <v>1</v>
      </c>
      <c r="AQ3" s="293">
        <v>1</v>
      </c>
      <c r="AR3" s="293">
        <v>2</v>
      </c>
      <c r="AS3" s="293">
        <v>2</v>
      </c>
      <c r="AT3" s="293">
        <v>2</v>
      </c>
    </row>
    <row r="4" spans="1:46">
      <c r="A4" s="183">
        <v>2</v>
      </c>
      <c r="B4" s="138">
        <v>3</v>
      </c>
      <c r="C4" s="139">
        <v>2</v>
      </c>
      <c r="D4" s="139">
        <v>2</v>
      </c>
      <c r="E4" s="139">
        <v>1</v>
      </c>
      <c r="F4" s="139">
        <v>2</v>
      </c>
      <c r="G4" s="139">
        <v>3</v>
      </c>
      <c r="H4" s="139">
        <v>2</v>
      </c>
      <c r="I4" s="139">
        <v>3</v>
      </c>
      <c r="J4" s="139">
        <v>3</v>
      </c>
      <c r="K4" s="139">
        <v>2</v>
      </c>
      <c r="L4" s="139">
        <v>1</v>
      </c>
      <c r="M4" s="139">
        <v>2</v>
      </c>
      <c r="N4" s="139">
        <v>2</v>
      </c>
      <c r="O4" s="139">
        <v>3</v>
      </c>
      <c r="P4" s="139">
        <v>3</v>
      </c>
      <c r="Q4" s="139">
        <v>2</v>
      </c>
      <c r="R4" s="139">
        <v>1</v>
      </c>
      <c r="S4" s="139">
        <v>2</v>
      </c>
      <c r="T4" s="139">
        <v>2</v>
      </c>
      <c r="U4" s="139">
        <v>1</v>
      </c>
      <c r="V4" s="139">
        <v>3</v>
      </c>
      <c r="W4" s="139">
        <v>2</v>
      </c>
      <c r="X4" s="139">
        <v>2</v>
      </c>
      <c r="Y4" s="139">
        <v>1</v>
      </c>
      <c r="Z4" s="139">
        <v>3</v>
      </c>
      <c r="AA4" s="139">
        <v>2</v>
      </c>
      <c r="AB4" s="139">
        <v>2</v>
      </c>
      <c r="AC4" s="139">
        <v>3</v>
      </c>
      <c r="AD4" s="139">
        <v>1</v>
      </c>
      <c r="AE4" s="139">
        <v>2</v>
      </c>
      <c r="AF4" s="139">
        <v>1</v>
      </c>
      <c r="AG4" s="139">
        <v>3</v>
      </c>
      <c r="AH4" s="139">
        <v>2</v>
      </c>
      <c r="AI4" s="139">
        <v>3</v>
      </c>
      <c r="AJ4" s="139">
        <v>2</v>
      </c>
      <c r="AK4" s="139">
        <v>2</v>
      </c>
      <c r="AL4" s="139">
        <v>1</v>
      </c>
      <c r="AM4" s="139">
        <v>2</v>
      </c>
      <c r="AN4" s="139">
        <v>3</v>
      </c>
      <c r="AO4" s="139">
        <v>2</v>
      </c>
      <c r="AP4" s="139">
        <v>1</v>
      </c>
      <c r="AQ4" s="139">
        <v>2</v>
      </c>
      <c r="AR4" s="139">
        <v>3</v>
      </c>
      <c r="AS4" s="139">
        <v>2</v>
      </c>
      <c r="AT4" s="139">
        <v>2</v>
      </c>
    </row>
    <row r="5" spans="1:46">
      <c r="A5" s="180">
        <v>3</v>
      </c>
      <c r="B5" s="138">
        <v>2</v>
      </c>
      <c r="C5" s="138">
        <v>2</v>
      </c>
      <c r="D5" s="138">
        <v>1</v>
      </c>
      <c r="E5" s="138">
        <v>1</v>
      </c>
      <c r="F5" s="139"/>
      <c r="G5" s="139"/>
      <c r="H5" s="139"/>
      <c r="I5" s="139">
        <v>2</v>
      </c>
      <c r="J5" s="139">
        <v>3</v>
      </c>
      <c r="K5" s="139">
        <v>1</v>
      </c>
      <c r="L5" s="139">
        <v>3</v>
      </c>
      <c r="M5" s="139">
        <v>3</v>
      </c>
      <c r="N5" s="139">
        <v>2</v>
      </c>
      <c r="O5" s="139">
        <v>1</v>
      </c>
      <c r="P5" s="139">
        <v>1</v>
      </c>
      <c r="Q5" s="139">
        <v>1</v>
      </c>
      <c r="R5" s="139">
        <v>2</v>
      </c>
      <c r="S5" s="139">
        <v>1</v>
      </c>
      <c r="T5" s="139">
        <v>1</v>
      </c>
      <c r="U5" s="139">
        <v>1</v>
      </c>
      <c r="V5" s="139">
        <v>1</v>
      </c>
      <c r="W5" s="139">
        <v>2</v>
      </c>
      <c r="X5" s="139">
        <v>1</v>
      </c>
      <c r="Y5" s="139">
        <v>1</v>
      </c>
      <c r="Z5" s="139">
        <v>2</v>
      </c>
      <c r="AA5" s="139">
        <v>1</v>
      </c>
      <c r="AB5" s="139">
        <v>2</v>
      </c>
      <c r="AC5" s="139">
        <v>2</v>
      </c>
      <c r="AD5" s="139">
        <v>2</v>
      </c>
      <c r="AE5" s="139">
        <v>2</v>
      </c>
      <c r="AF5" s="139">
        <v>2</v>
      </c>
      <c r="AG5" s="139">
        <v>2</v>
      </c>
      <c r="AH5" s="139">
        <v>2</v>
      </c>
      <c r="AI5" s="139">
        <v>2</v>
      </c>
      <c r="AJ5" s="139">
        <v>2</v>
      </c>
      <c r="AK5" s="139">
        <v>2</v>
      </c>
      <c r="AL5" s="139">
        <v>2</v>
      </c>
      <c r="AM5" s="139">
        <v>2</v>
      </c>
      <c r="AN5" s="139">
        <v>2</v>
      </c>
      <c r="AO5" s="139">
        <v>1</v>
      </c>
      <c r="AP5" s="139">
        <v>1</v>
      </c>
      <c r="AQ5" s="139">
        <v>1</v>
      </c>
      <c r="AR5" s="139">
        <v>2</v>
      </c>
      <c r="AS5" s="139">
        <v>1</v>
      </c>
      <c r="AT5" s="139">
        <v>1</v>
      </c>
    </row>
    <row r="6" spans="1:46">
      <c r="A6" s="183">
        <v>4</v>
      </c>
      <c r="B6" s="138">
        <v>1</v>
      </c>
      <c r="C6" s="138">
        <v>2</v>
      </c>
      <c r="D6" s="138">
        <v>2</v>
      </c>
      <c r="E6" s="138">
        <v>1</v>
      </c>
      <c r="F6" s="138">
        <v>2</v>
      </c>
      <c r="G6" s="138">
        <v>1</v>
      </c>
      <c r="H6" s="138"/>
      <c r="I6" s="138">
        <v>3</v>
      </c>
      <c r="J6" s="138">
        <v>3</v>
      </c>
      <c r="K6" s="138">
        <v>3</v>
      </c>
      <c r="L6" s="138">
        <v>3</v>
      </c>
      <c r="M6" s="139">
        <v>3</v>
      </c>
      <c r="N6" s="139">
        <v>2</v>
      </c>
      <c r="O6" s="139">
        <v>2</v>
      </c>
      <c r="P6" s="139">
        <v>2</v>
      </c>
      <c r="Q6" s="139">
        <v>2</v>
      </c>
      <c r="R6" s="139">
        <v>1</v>
      </c>
      <c r="S6" s="139">
        <v>3</v>
      </c>
      <c r="T6" s="139">
        <v>2</v>
      </c>
      <c r="U6" s="139">
        <v>2</v>
      </c>
      <c r="V6" s="139">
        <v>1</v>
      </c>
      <c r="W6" s="139">
        <v>2</v>
      </c>
      <c r="X6" s="139">
        <v>3</v>
      </c>
      <c r="Y6" s="139">
        <v>2</v>
      </c>
      <c r="Z6" s="139">
        <v>3</v>
      </c>
      <c r="AA6" s="139"/>
      <c r="AB6" s="139">
        <v>3</v>
      </c>
      <c r="AC6" s="139">
        <v>2</v>
      </c>
      <c r="AD6" s="139">
        <v>2</v>
      </c>
      <c r="AE6" s="139">
        <v>2</v>
      </c>
      <c r="AF6" s="139">
        <v>3</v>
      </c>
      <c r="AG6" s="139">
        <v>3</v>
      </c>
      <c r="AH6" s="139">
        <v>2</v>
      </c>
      <c r="AI6" s="139">
        <v>2</v>
      </c>
      <c r="AJ6" s="139">
        <v>2</v>
      </c>
      <c r="AK6" s="139">
        <v>3</v>
      </c>
      <c r="AL6" s="139">
        <v>3</v>
      </c>
      <c r="AM6" s="139">
        <v>2</v>
      </c>
      <c r="AN6" s="139">
        <v>2</v>
      </c>
      <c r="AO6" s="139">
        <v>2</v>
      </c>
      <c r="AP6" s="139">
        <v>1</v>
      </c>
      <c r="AQ6" s="139">
        <v>1</v>
      </c>
      <c r="AR6" s="139">
        <v>2</v>
      </c>
      <c r="AS6" s="139">
        <v>2</v>
      </c>
      <c r="AT6" s="139">
        <v>2</v>
      </c>
    </row>
    <row r="7" spans="1:46">
      <c r="A7" s="180">
        <v>5</v>
      </c>
      <c r="B7" s="138">
        <v>3</v>
      </c>
      <c r="C7" s="139">
        <v>2</v>
      </c>
      <c r="D7" s="139">
        <v>3</v>
      </c>
      <c r="E7" s="139">
        <v>2</v>
      </c>
      <c r="F7" s="139">
        <v>1</v>
      </c>
      <c r="G7" s="139">
        <v>1</v>
      </c>
      <c r="H7" s="139">
        <v>1</v>
      </c>
      <c r="I7" s="139">
        <v>3</v>
      </c>
      <c r="J7" s="139">
        <v>2</v>
      </c>
      <c r="K7" s="139">
        <v>2</v>
      </c>
      <c r="L7" s="139">
        <v>3</v>
      </c>
      <c r="M7" s="139">
        <v>3</v>
      </c>
      <c r="N7" s="139">
        <v>1</v>
      </c>
      <c r="O7" s="139">
        <v>2</v>
      </c>
      <c r="P7" s="139">
        <v>2</v>
      </c>
      <c r="Q7" s="139">
        <v>1</v>
      </c>
      <c r="R7" s="139">
        <v>2</v>
      </c>
      <c r="S7" s="139">
        <v>1</v>
      </c>
      <c r="T7" s="139">
        <v>1</v>
      </c>
      <c r="U7" s="139">
        <v>2</v>
      </c>
      <c r="V7" s="139">
        <v>2</v>
      </c>
      <c r="W7" s="139">
        <v>1</v>
      </c>
      <c r="X7" s="139">
        <v>2</v>
      </c>
      <c r="Y7" s="139">
        <v>2</v>
      </c>
      <c r="Z7" s="139">
        <v>2</v>
      </c>
      <c r="AA7" s="139">
        <v>2</v>
      </c>
      <c r="AB7" s="139">
        <v>3</v>
      </c>
      <c r="AC7" s="139">
        <v>3</v>
      </c>
      <c r="AD7" s="139">
        <v>3</v>
      </c>
      <c r="AE7" s="139">
        <v>2</v>
      </c>
      <c r="AF7" s="139">
        <v>2</v>
      </c>
      <c r="AG7" s="139">
        <v>2</v>
      </c>
      <c r="AH7" s="139">
        <v>2</v>
      </c>
      <c r="AI7" s="139">
        <v>2</v>
      </c>
      <c r="AJ7" s="139">
        <v>3</v>
      </c>
      <c r="AK7" s="139">
        <v>3</v>
      </c>
      <c r="AL7" s="139">
        <v>2</v>
      </c>
      <c r="AM7" s="139">
        <v>2</v>
      </c>
      <c r="AN7" s="139">
        <v>3</v>
      </c>
      <c r="AO7" s="139">
        <v>1</v>
      </c>
      <c r="AP7" s="139">
        <v>1</v>
      </c>
      <c r="AQ7" s="139">
        <v>1</v>
      </c>
      <c r="AR7" s="139">
        <v>1</v>
      </c>
      <c r="AS7" s="139">
        <v>2</v>
      </c>
      <c r="AT7" s="139">
        <v>2</v>
      </c>
    </row>
    <row r="8" spans="1:46" ht="26.25" customHeight="1">
      <c r="A8" s="183">
        <v>6</v>
      </c>
      <c r="B8" s="138">
        <v>1</v>
      </c>
      <c r="C8" s="139">
        <v>1</v>
      </c>
      <c r="D8" s="139">
        <v>2</v>
      </c>
      <c r="E8" s="139">
        <v>2</v>
      </c>
      <c r="F8" s="139">
        <v>1</v>
      </c>
      <c r="G8" s="139">
        <v>1</v>
      </c>
      <c r="H8" s="139">
        <v>1</v>
      </c>
      <c r="I8" s="139">
        <v>2</v>
      </c>
      <c r="J8" s="139">
        <v>2</v>
      </c>
      <c r="K8" s="139">
        <v>1</v>
      </c>
      <c r="L8" s="139">
        <v>3</v>
      </c>
      <c r="M8" s="139">
        <v>3</v>
      </c>
      <c r="N8" s="139">
        <v>1</v>
      </c>
      <c r="O8" s="139">
        <v>2</v>
      </c>
      <c r="P8" s="139">
        <v>1</v>
      </c>
      <c r="Q8" s="139">
        <v>2</v>
      </c>
      <c r="R8" s="139">
        <v>1</v>
      </c>
      <c r="S8" s="139">
        <v>1</v>
      </c>
      <c r="T8" s="139">
        <v>2</v>
      </c>
      <c r="U8" s="139">
        <v>2</v>
      </c>
      <c r="V8" s="139">
        <v>2</v>
      </c>
      <c r="W8" s="139">
        <v>2</v>
      </c>
      <c r="X8" s="139">
        <v>2</v>
      </c>
      <c r="Y8" s="139">
        <v>3</v>
      </c>
      <c r="Z8" s="139">
        <v>2</v>
      </c>
      <c r="AA8" s="139"/>
      <c r="AB8" s="139">
        <v>1</v>
      </c>
      <c r="AC8" s="139">
        <v>1</v>
      </c>
      <c r="AD8" s="139">
        <v>1</v>
      </c>
      <c r="AE8" s="139">
        <v>1</v>
      </c>
      <c r="AF8" s="139">
        <v>2</v>
      </c>
      <c r="AG8" s="139">
        <v>2</v>
      </c>
      <c r="AH8" s="139">
        <v>2</v>
      </c>
      <c r="AI8" s="139">
        <v>1</v>
      </c>
      <c r="AJ8" s="139">
        <v>2</v>
      </c>
      <c r="AK8" s="139">
        <v>2</v>
      </c>
      <c r="AL8" s="139">
        <v>1</v>
      </c>
      <c r="AM8" s="139">
        <v>2</v>
      </c>
      <c r="AN8" s="139">
        <v>1</v>
      </c>
      <c r="AO8" s="139">
        <v>1</v>
      </c>
      <c r="AP8" s="139">
        <v>1</v>
      </c>
      <c r="AQ8" s="139">
        <v>2</v>
      </c>
      <c r="AR8" s="139">
        <v>1</v>
      </c>
      <c r="AS8" s="139">
        <v>1</v>
      </c>
      <c r="AT8" s="139">
        <v>2</v>
      </c>
    </row>
    <row r="9" spans="1:46">
      <c r="A9" s="180">
        <v>7</v>
      </c>
      <c r="B9" s="138">
        <v>2</v>
      </c>
      <c r="C9" s="139">
        <v>2</v>
      </c>
      <c r="D9" s="139">
        <v>3</v>
      </c>
      <c r="E9" s="139">
        <v>3</v>
      </c>
      <c r="F9" s="139">
        <v>2</v>
      </c>
      <c r="G9" s="139">
        <v>2</v>
      </c>
      <c r="H9" s="139">
        <v>3</v>
      </c>
      <c r="I9" s="139">
        <v>3</v>
      </c>
      <c r="J9" s="139">
        <v>3</v>
      </c>
      <c r="K9" s="139">
        <v>3</v>
      </c>
      <c r="L9" s="139">
        <v>3</v>
      </c>
      <c r="M9" s="139">
        <v>3</v>
      </c>
      <c r="N9" s="139">
        <v>3</v>
      </c>
      <c r="O9" s="139">
        <v>3</v>
      </c>
      <c r="P9" s="139">
        <v>3</v>
      </c>
      <c r="Q9" s="139">
        <v>3</v>
      </c>
      <c r="R9" s="139">
        <v>3</v>
      </c>
      <c r="S9" s="139">
        <v>3</v>
      </c>
      <c r="T9" s="139">
        <v>3</v>
      </c>
      <c r="U9" s="139">
        <v>2</v>
      </c>
      <c r="V9" s="139">
        <v>3</v>
      </c>
      <c r="W9" s="139">
        <v>3</v>
      </c>
      <c r="X9" s="139">
        <v>3</v>
      </c>
      <c r="Y9" s="139">
        <v>3</v>
      </c>
      <c r="Z9" s="139">
        <v>3</v>
      </c>
      <c r="AA9" s="139">
        <v>3</v>
      </c>
      <c r="AB9" s="139">
        <v>3</v>
      </c>
      <c r="AC9" s="139">
        <v>3</v>
      </c>
      <c r="AD9" s="139">
        <v>3</v>
      </c>
      <c r="AE9" s="139">
        <v>3</v>
      </c>
      <c r="AF9" s="139">
        <v>3</v>
      </c>
      <c r="AG9" s="139">
        <v>3</v>
      </c>
      <c r="AH9" s="139">
        <v>3</v>
      </c>
      <c r="AI9" s="139">
        <v>3</v>
      </c>
      <c r="AJ9" s="139">
        <v>3</v>
      </c>
      <c r="AK9" s="139">
        <v>3</v>
      </c>
      <c r="AL9" s="139">
        <v>3</v>
      </c>
      <c r="AM9" s="139">
        <v>3</v>
      </c>
      <c r="AN9" s="139">
        <v>3</v>
      </c>
      <c r="AO9" s="139">
        <v>3</v>
      </c>
      <c r="AP9" s="139">
        <v>1</v>
      </c>
      <c r="AQ9" s="139">
        <v>3</v>
      </c>
      <c r="AR9" s="139">
        <v>3</v>
      </c>
      <c r="AS9" s="139">
        <v>3</v>
      </c>
      <c r="AT9" s="139">
        <v>3</v>
      </c>
    </row>
    <row r="10" spans="1:46">
      <c r="A10" s="183">
        <v>8</v>
      </c>
      <c r="B10" s="138">
        <v>3</v>
      </c>
      <c r="C10" s="138">
        <v>3</v>
      </c>
      <c r="D10" s="138">
        <v>3</v>
      </c>
      <c r="E10" s="138">
        <v>2</v>
      </c>
      <c r="F10" s="138">
        <v>1</v>
      </c>
      <c r="G10" s="138">
        <v>1</v>
      </c>
      <c r="H10" s="138">
        <v>2</v>
      </c>
      <c r="I10" s="138">
        <v>3</v>
      </c>
      <c r="J10" s="138">
        <v>3</v>
      </c>
      <c r="K10" s="138">
        <v>3</v>
      </c>
      <c r="L10" s="138">
        <v>3</v>
      </c>
      <c r="M10" s="139">
        <v>3</v>
      </c>
      <c r="N10" s="139">
        <v>3</v>
      </c>
      <c r="O10" s="139">
        <v>3</v>
      </c>
      <c r="P10" s="139">
        <v>3</v>
      </c>
      <c r="Q10" s="139">
        <v>3</v>
      </c>
      <c r="R10" s="139">
        <v>2</v>
      </c>
      <c r="S10" s="139">
        <v>2</v>
      </c>
      <c r="T10" s="139">
        <v>2</v>
      </c>
      <c r="U10" s="139">
        <v>2</v>
      </c>
      <c r="V10" s="139">
        <v>2</v>
      </c>
      <c r="W10" s="139">
        <v>2</v>
      </c>
      <c r="X10" s="139">
        <v>2</v>
      </c>
      <c r="Y10" s="139">
        <v>3</v>
      </c>
      <c r="Z10" s="139">
        <v>3</v>
      </c>
      <c r="AA10" s="139">
        <v>3</v>
      </c>
      <c r="AB10" s="139">
        <v>2</v>
      </c>
      <c r="AC10" s="139">
        <v>2</v>
      </c>
      <c r="AD10" s="139">
        <v>2</v>
      </c>
      <c r="AE10" s="139">
        <v>2</v>
      </c>
      <c r="AF10" s="139">
        <v>2</v>
      </c>
      <c r="AG10" s="139">
        <v>2</v>
      </c>
      <c r="AH10" s="139">
        <v>2</v>
      </c>
      <c r="AI10" s="139">
        <v>2</v>
      </c>
      <c r="AJ10" s="139">
        <v>3</v>
      </c>
      <c r="AK10" s="139">
        <v>3</v>
      </c>
      <c r="AL10" s="139">
        <v>3</v>
      </c>
      <c r="AM10" s="139">
        <v>2</v>
      </c>
      <c r="AN10" s="139">
        <v>3</v>
      </c>
      <c r="AO10" s="139">
        <v>2</v>
      </c>
      <c r="AP10" s="139">
        <v>1</v>
      </c>
      <c r="AQ10" s="139">
        <v>1</v>
      </c>
      <c r="AR10" s="139">
        <v>3</v>
      </c>
      <c r="AS10" s="139">
        <v>3</v>
      </c>
      <c r="AT10" s="139">
        <v>3</v>
      </c>
    </row>
    <row r="11" spans="1:46">
      <c r="A11" s="180">
        <v>9</v>
      </c>
      <c r="B11" s="138">
        <v>3</v>
      </c>
      <c r="C11" s="138">
        <v>3</v>
      </c>
      <c r="D11" s="138">
        <v>1</v>
      </c>
      <c r="E11" s="138">
        <v>1</v>
      </c>
      <c r="F11" s="138">
        <v>1</v>
      </c>
      <c r="G11" s="138">
        <v>1</v>
      </c>
      <c r="H11" s="138">
        <v>1</v>
      </c>
      <c r="I11" s="138">
        <v>3</v>
      </c>
      <c r="J11" s="138">
        <v>2</v>
      </c>
      <c r="K11" s="138">
        <v>2</v>
      </c>
      <c r="L11" s="138">
        <v>3</v>
      </c>
      <c r="M11" s="139">
        <v>3</v>
      </c>
      <c r="N11" s="139">
        <v>1</v>
      </c>
      <c r="O11" s="139">
        <v>1</v>
      </c>
      <c r="P11" s="139">
        <v>1</v>
      </c>
      <c r="Q11" s="139">
        <v>1</v>
      </c>
      <c r="R11" s="139">
        <v>1</v>
      </c>
      <c r="S11" s="139">
        <v>1</v>
      </c>
      <c r="T11" s="139">
        <v>1</v>
      </c>
      <c r="U11" s="139">
        <v>2</v>
      </c>
      <c r="V11" s="139">
        <v>1</v>
      </c>
      <c r="W11" s="139">
        <v>1</v>
      </c>
      <c r="X11" s="139">
        <v>1</v>
      </c>
      <c r="Y11" s="139">
        <v>3</v>
      </c>
      <c r="Z11" s="139">
        <v>3</v>
      </c>
      <c r="AA11" s="139">
        <v>2</v>
      </c>
      <c r="AB11" s="139">
        <v>2</v>
      </c>
      <c r="AC11" s="139">
        <v>1</v>
      </c>
      <c r="AD11" s="139">
        <v>1</v>
      </c>
      <c r="AE11" s="139">
        <v>2</v>
      </c>
      <c r="AF11" s="139">
        <v>2</v>
      </c>
      <c r="AG11" s="139">
        <v>2</v>
      </c>
      <c r="AH11" s="139">
        <v>1</v>
      </c>
      <c r="AI11" s="139">
        <v>1</v>
      </c>
      <c r="AJ11" s="139">
        <v>2</v>
      </c>
      <c r="AK11" s="139">
        <v>2</v>
      </c>
      <c r="AL11" s="139">
        <v>2</v>
      </c>
      <c r="AM11" s="139">
        <v>1</v>
      </c>
      <c r="AN11" s="139">
        <v>1</v>
      </c>
      <c r="AO11" s="139">
        <v>2</v>
      </c>
      <c r="AP11" s="139">
        <v>1</v>
      </c>
      <c r="AQ11" s="139">
        <v>1</v>
      </c>
      <c r="AR11" s="139">
        <v>1</v>
      </c>
      <c r="AS11" s="139">
        <v>1</v>
      </c>
      <c r="AT11" s="139">
        <v>1</v>
      </c>
    </row>
    <row r="12" spans="1:46">
      <c r="A12" s="183">
        <v>10</v>
      </c>
      <c r="B12" s="138">
        <v>2</v>
      </c>
      <c r="C12" s="138">
        <v>2</v>
      </c>
      <c r="D12" s="138">
        <v>2</v>
      </c>
      <c r="E12" s="138">
        <v>1</v>
      </c>
      <c r="F12" s="138">
        <v>1</v>
      </c>
      <c r="G12" s="138">
        <v>3</v>
      </c>
      <c r="H12" s="138">
        <v>2</v>
      </c>
      <c r="I12" s="138">
        <v>3</v>
      </c>
      <c r="J12" s="138">
        <v>3</v>
      </c>
      <c r="K12" s="138">
        <v>3</v>
      </c>
      <c r="L12" s="138">
        <v>2</v>
      </c>
      <c r="M12" s="139">
        <v>3</v>
      </c>
      <c r="N12" s="139">
        <v>3</v>
      </c>
      <c r="O12" s="139">
        <v>3</v>
      </c>
      <c r="P12" s="139">
        <v>2</v>
      </c>
      <c r="Q12" s="139">
        <v>2</v>
      </c>
      <c r="R12" s="139">
        <v>2</v>
      </c>
      <c r="S12" s="139">
        <v>3</v>
      </c>
      <c r="T12" s="139">
        <v>3</v>
      </c>
      <c r="U12" s="139">
        <v>2</v>
      </c>
      <c r="V12" s="139">
        <v>1</v>
      </c>
      <c r="W12" s="139">
        <v>3</v>
      </c>
      <c r="X12" s="139">
        <v>3</v>
      </c>
      <c r="Y12" s="139">
        <v>3</v>
      </c>
      <c r="Z12" s="139">
        <v>3</v>
      </c>
      <c r="AA12" s="139">
        <v>3</v>
      </c>
      <c r="AB12" s="139">
        <v>2</v>
      </c>
      <c r="AC12" s="139">
        <v>3</v>
      </c>
      <c r="AD12" s="139">
        <v>3</v>
      </c>
      <c r="AE12" s="139">
        <v>3</v>
      </c>
      <c r="AF12" s="139">
        <v>3</v>
      </c>
      <c r="AG12" s="139">
        <v>3</v>
      </c>
      <c r="AH12" s="139">
        <v>2</v>
      </c>
      <c r="AI12" s="139">
        <v>2</v>
      </c>
      <c r="AJ12" s="139">
        <v>3</v>
      </c>
      <c r="AK12" s="139">
        <v>3</v>
      </c>
      <c r="AL12" s="139">
        <v>3</v>
      </c>
      <c r="AM12" s="139">
        <v>2</v>
      </c>
      <c r="AN12" s="139">
        <v>2</v>
      </c>
      <c r="AO12" s="139">
        <v>3</v>
      </c>
      <c r="AP12" s="139">
        <v>1</v>
      </c>
      <c r="AQ12" s="139">
        <v>2</v>
      </c>
      <c r="AR12" s="139">
        <v>3</v>
      </c>
      <c r="AS12" s="139">
        <v>3</v>
      </c>
      <c r="AT12" s="139">
        <v>3</v>
      </c>
    </row>
    <row r="13" spans="1:46">
      <c r="A13" s="183">
        <v>11</v>
      </c>
      <c r="B13" s="138">
        <v>3</v>
      </c>
      <c r="C13" s="139">
        <v>3</v>
      </c>
      <c r="D13" s="139">
        <v>3</v>
      </c>
      <c r="E13" s="139">
        <v>3</v>
      </c>
      <c r="F13" s="139">
        <v>3</v>
      </c>
      <c r="G13" s="139">
        <v>3</v>
      </c>
      <c r="H13" s="139">
        <v>3</v>
      </c>
      <c r="I13" s="139">
        <v>3</v>
      </c>
      <c r="J13" s="139">
        <v>3</v>
      </c>
      <c r="K13" s="139">
        <v>3</v>
      </c>
      <c r="L13" s="139">
        <v>3</v>
      </c>
      <c r="M13" s="139">
        <v>3</v>
      </c>
      <c r="N13" s="139">
        <v>3</v>
      </c>
      <c r="O13" s="139">
        <v>3</v>
      </c>
      <c r="P13" s="139">
        <v>3</v>
      </c>
      <c r="Q13" s="139">
        <v>3</v>
      </c>
      <c r="R13" s="139">
        <v>3</v>
      </c>
      <c r="S13" s="139">
        <v>3</v>
      </c>
      <c r="T13" s="139">
        <v>2</v>
      </c>
      <c r="U13" s="139">
        <v>3</v>
      </c>
      <c r="V13" s="139">
        <v>2</v>
      </c>
      <c r="W13" s="139">
        <v>3</v>
      </c>
      <c r="X13" s="139">
        <v>3</v>
      </c>
      <c r="Y13" s="139">
        <v>3</v>
      </c>
      <c r="Z13" s="139">
        <v>3</v>
      </c>
      <c r="AA13" s="139"/>
      <c r="AB13" s="139">
        <v>3</v>
      </c>
      <c r="AC13" s="139">
        <v>3</v>
      </c>
      <c r="AD13" s="139">
        <v>3</v>
      </c>
      <c r="AE13" s="139">
        <v>3</v>
      </c>
      <c r="AF13" s="139">
        <v>3</v>
      </c>
      <c r="AG13" s="139">
        <v>3</v>
      </c>
      <c r="AH13" s="139">
        <v>3</v>
      </c>
      <c r="AI13" s="139">
        <v>3</v>
      </c>
      <c r="AJ13" s="139">
        <v>3</v>
      </c>
      <c r="AK13" s="139">
        <v>3</v>
      </c>
      <c r="AL13" s="139">
        <v>3</v>
      </c>
      <c r="AM13" s="139">
        <v>3</v>
      </c>
      <c r="AN13" s="139">
        <v>3</v>
      </c>
      <c r="AO13" s="139">
        <v>3</v>
      </c>
      <c r="AP13" s="139">
        <v>2</v>
      </c>
      <c r="AQ13" s="139">
        <v>2</v>
      </c>
      <c r="AR13" s="139">
        <v>3</v>
      </c>
      <c r="AS13" s="139">
        <v>3</v>
      </c>
      <c r="AT13" s="139">
        <v>3</v>
      </c>
    </row>
    <row r="14" spans="1:46">
      <c r="A14" s="180">
        <v>12</v>
      </c>
      <c r="B14" s="138">
        <v>2</v>
      </c>
      <c r="C14" s="138">
        <v>3</v>
      </c>
      <c r="D14" s="138">
        <v>2</v>
      </c>
      <c r="E14" s="138">
        <v>2</v>
      </c>
      <c r="F14" s="138">
        <v>2</v>
      </c>
      <c r="G14" s="138">
        <v>2</v>
      </c>
      <c r="H14" s="138">
        <v>2</v>
      </c>
      <c r="I14" s="138">
        <v>2</v>
      </c>
      <c r="J14" s="138">
        <v>2</v>
      </c>
      <c r="K14" s="138">
        <v>2</v>
      </c>
      <c r="L14" s="138">
        <v>2</v>
      </c>
      <c r="M14" s="139">
        <v>3</v>
      </c>
      <c r="N14" s="139">
        <v>2</v>
      </c>
      <c r="O14" s="139">
        <v>2</v>
      </c>
      <c r="P14" s="139">
        <v>2</v>
      </c>
      <c r="Q14" s="139">
        <v>2</v>
      </c>
      <c r="R14" s="139">
        <v>2</v>
      </c>
      <c r="S14" s="139">
        <v>2</v>
      </c>
      <c r="T14" s="139">
        <v>3</v>
      </c>
      <c r="U14" s="139">
        <v>2</v>
      </c>
      <c r="V14" s="139">
        <v>2</v>
      </c>
      <c r="W14" s="139">
        <v>2</v>
      </c>
      <c r="X14" s="139">
        <v>2</v>
      </c>
      <c r="Y14" s="139">
        <v>2</v>
      </c>
      <c r="Z14" s="139">
        <v>2</v>
      </c>
      <c r="AA14" s="139">
        <v>3</v>
      </c>
      <c r="AB14" s="139">
        <v>2</v>
      </c>
      <c r="AC14" s="139">
        <v>2</v>
      </c>
      <c r="AD14" s="139">
        <v>2</v>
      </c>
      <c r="AE14" s="139">
        <v>2</v>
      </c>
      <c r="AF14" s="139">
        <v>2</v>
      </c>
      <c r="AG14" s="139">
        <v>2</v>
      </c>
      <c r="AH14" s="139">
        <v>2</v>
      </c>
      <c r="AI14" s="139">
        <v>2</v>
      </c>
      <c r="AJ14" s="139">
        <v>2</v>
      </c>
      <c r="AK14" s="139">
        <v>2</v>
      </c>
      <c r="AL14" s="139">
        <v>2</v>
      </c>
      <c r="AM14" s="139">
        <v>2</v>
      </c>
      <c r="AN14" s="139">
        <v>2</v>
      </c>
      <c r="AO14" s="139">
        <v>2</v>
      </c>
      <c r="AP14" s="139">
        <v>2</v>
      </c>
      <c r="AQ14" s="139">
        <v>2</v>
      </c>
      <c r="AR14" s="139">
        <v>2</v>
      </c>
      <c r="AS14" s="139">
        <v>3</v>
      </c>
      <c r="AT14" s="139">
        <v>2</v>
      </c>
    </row>
    <row r="15" spans="1:46">
      <c r="A15" s="183">
        <v>13</v>
      </c>
      <c r="B15" s="138">
        <v>3</v>
      </c>
      <c r="C15" s="139">
        <v>3</v>
      </c>
      <c r="D15" s="139">
        <v>1</v>
      </c>
      <c r="E15" s="139">
        <v>1</v>
      </c>
      <c r="F15" s="139">
        <v>1</v>
      </c>
      <c r="G15" s="139">
        <v>1</v>
      </c>
      <c r="H15" s="139">
        <v>1</v>
      </c>
      <c r="I15" s="139">
        <v>3</v>
      </c>
      <c r="J15" s="139">
        <v>2</v>
      </c>
      <c r="K15" s="139">
        <v>1</v>
      </c>
      <c r="L15" s="139">
        <v>3</v>
      </c>
      <c r="M15" s="139">
        <v>3</v>
      </c>
      <c r="N15" s="139">
        <v>1</v>
      </c>
      <c r="O15" s="139">
        <v>1</v>
      </c>
      <c r="P15" s="139">
        <v>12</v>
      </c>
      <c r="Q15" s="139">
        <v>1</v>
      </c>
      <c r="R15" s="139">
        <v>1</v>
      </c>
      <c r="S15" s="139">
        <v>3</v>
      </c>
      <c r="T15" s="139">
        <v>3</v>
      </c>
      <c r="U15" s="139">
        <v>2</v>
      </c>
      <c r="V15" s="139">
        <v>2</v>
      </c>
      <c r="W15" s="139">
        <v>2</v>
      </c>
      <c r="X15" s="139">
        <v>1</v>
      </c>
      <c r="Y15" s="139">
        <v>1</v>
      </c>
      <c r="Z15" s="139">
        <v>2</v>
      </c>
      <c r="AA15" s="139">
        <v>1</v>
      </c>
      <c r="AB15" s="139">
        <v>1</v>
      </c>
      <c r="AC15" s="139">
        <v>2</v>
      </c>
      <c r="AD15" s="139">
        <v>3</v>
      </c>
      <c r="AE15" s="139">
        <v>2</v>
      </c>
      <c r="AF15" s="139">
        <v>2</v>
      </c>
      <c r="AG15" s="139">
        <v>2</v>
      </c>
      <c r="AH15" s="139">
        <v>2</v>
      </c>
      <c r="AI15" s="139">
        <v>1</v>
      </c>
      <c r="AJ15" s="139">
        <v>1</v>
      </c>
      <c r="AK15" s="139">
        <v>2</v>
      </c>
      <c r="AL15" s="139">
        <v>2</v>
      </c>
      <c r="AM15" s="139">
        <v>1</v>
      </c>
      <c r="AN15" s="139">
        <v>2</v>
      </c>
      <c r="AO15" s="139">
        <v>2</v>
      </c>
      <c r="AP15" s="139">
        <v>3</v>
      </c>
      <c r="AQ15" s="139">
        <v>3</v>
      </c>
      <c r="AR15" s="139">
        <v>2</v>
      </c>
      <c r="AS15" s="139">
        <v>2</v>
      </c>
      <c r="AT15" s="139">
        <v>3</v>
      </c>
    </row>
    <row r="16" spans="1:46">
      <c r="A16" s="183">
        <v>14</v>
      </c>
      <c r="B16" s="138">
        <v>3</v>
      </c>
      <c r="C16" s="139">
        <v>3</v>
      </c>
      <c r="D16" s="139">
        <v>1</v>
      </c>
      <c r="E16" s="139">
        <v>1</v>
      </c>
      <c r="F16" s="139">
        <v>1</v>
      </c>
      <c r="G16" s="139">
        <v>1</v>
      </c>
      <c r="H16" s="139">
        <v>1</v>
      </c>
      <c r="I16" s="139">
        <v>3</v>
      </c>
      <c r="J16" s="139">
        <v>2</v>
      </c>
      <c r="K16" s="139">
        <v>1</v>
      </c>
      <c r="L16" s="139">
        <v>3</v>
      </c>
      <c r="M16" s="139">
        <v>3</v>
      </c>
      <c r="N16" s="139">
        <v>1</v>
      </c>
      <c r="O16" s="139">
        <v>1</v>
      </c>
      <c r="P16" s="139">
        <v>1</v>
      </c>
      <c r="Q16" s="139">
        <v>1</v>
      </c>
      <c r="R16" s="139">
        <v>1</v>
      </c>
      <c r="S16" s="139">
        <v>3</v>
      </c>
      <c r="T16" s="139">
        <v>1</v>
      </c>
      <c r="U16" s="139">
        <v>1</v>
      </c>
      <c r="V16" s="139">
        <v>1</v>
      </c>
      <c r="W16" s="139">
        <v>1</v>
      </c>
      <c r="X16" s="139">
        <v>1</v>
      </c>
      <c r="Y16" s="139">
        <v>3</v>
      </c>
      <c r="Z16" s="139">
        <v>3</v>
      </c>
      <c r="AA16" s="139">
        <v>2</v>
      </c>
      <c r="AB16" s="139">
        <v>1</v>
      </c>
      <c r="AC16" s="139">
        <v>1</v>
      </c>
      <c r="AD16" s="139">
        <v>1</v>
      </c>
      <c r="AE16" s="139">
        <v>1</v>
      </c>
      <c r="AF16" s="139">
        <v>1</v>
      </c>
      <c r="AG16" s="139">
        <v>3</v>
      </c>
      <c r="AH16" s="139">
        <v>2</v>
      </c>
      <c r="AI16" s="139">
        <v>2</v>
      </c>
      <c r="AJ16" s="139">
        <v>2</v>
      </c>
      <c r="AK16" s="139">
        <v>2</v>
      </c>
      <c r="AL16" s="139">
        <v>2</v>
      </c>
      <c r="AM16" s="139">
        <v>2</v>
      </c>
      <c r="AN16" s="139">
        <v>1</v>
      </c>
      <c r="AO16" s="139">
        <v>1</v>
      </c>
      <c r="AP16" s="139">
        <v>2</v>
      </c>
      <c r="AQ16" s="139">
        <v>1</v>
      </c>
      <c r="AR16" s="139">
        <v>1</v>
      </c>
      <c r="AS16" s="139">
        <v>1</v>
      </c>
      <c r="AT16" s="139">
        <v>1</v>
      </c>
    </row>
    <row r="17" spans="1:46">
      <c r="A17" s="180">
        <v>15</v>
      </c>
      <c r="B17" s="138">
        <v>3</v>
      </c>
      <c r="C17" s="139">
        <v>2</v>
      </c>
      <c r="D17" s="139">
        <v>3</v>
      </c>
      <c r="E17" s="139">
        <v>3</v>
      </c>
      <c r="F17" s="139">
        <v>3</v>
      </c>
      <c r="G17" s="139">
        <v>3</v>
      </c>
      <c r="H17" s="139">
        <v>2</v>
      </c>
      <c r="I17" s="139">
        <v>3</v>
      </c>
      <c r="J17" s="139">
        <v>3</v>
      </c>
      <c r="K17" s="139">
        <v>3</v>
      </c>
      <c r="L17" s="139">
        <v>3</v>
      </c>
      <c r="M17" s="139">
        <v>3</v>
      </c>
      <c r="N17" s="139">
        <v>3</v>
      </c>
      <c r="O17" s="139">
        <v>3</v>
      </c>
      <c r="P17" s="139">
        <v>2</v>
      </c>
      <c r="Q17" s="139">
        <v>3</v>
      </c>
      <c r="R17" s="139">
        <v>3</v>
      </c>
      <c r="S17" s="139">
        <v>3</v>
      </c>
      <c r="T17" s="139">
        <v>3</v>
      </c>
      <c r="U17" s="139">
        <v>2</v>
      </c>
      <c r="V17" s="139">
        <v>3</v>
      </c>
      <c r="W17" s="139">
        <v>3</v>
      </c>
      <c r="X17" s="139">
        <v>3</v>
      </c>
      <c r="Y17" s="139">
        <v>3</v>
      </c>
      <c r="Z17" s="139">
        <v>3</v>
      </c>
      <c r="AA17" s="139">
        <v>3</v>
      </c>
      <c r="AB17" s="139">
        <v>3</v>
      </c>
      <c r="AC17" s="139">
        <v>2</v>
      </c>
      <c r="AD17" s="139"/>
      <c r="AE17" s="139">
        <v>2</v>
      </c>
      <c r="AF17" s="139">
        <v>2</v>
      </c>
      <c r="AG17" s="139">
        <v>3</v>
      </c>
      <c r="AH17" s="139">
        <v>3</v>
      </c>
      <c r="AI17" s="139">
        <v>3</v>
      </c>
      <c r="AJ17" s="139">
        <v>3</v>
      </c>
      <c r="AK17" s="139">
        <v>2</v>
      </c>
      <c r="AL17" s="139">
        <v>3</v>
      </c>
      <c r="AM17" s="139">
        <v>3</v>
      </c>
      <c r="AN17" s="139">
        <v>3</v>
      </c>
      <c r="AO17" s="139">
        <v>2</v>
      </c>
      <c r="AP17" s="139">
        <v>3</v>
      </c>
      <c r="AQ17" s="139">
        <v>2</v>
      </c>
      <c r="AR17" s="139">
        <v>3</v>
      </c>
      <c r="AS17" s="139">
        <v>3</v>
      </c>
      <c r="AT17" s="139">
        <v>3</v>
      </c>
    </row>
    <row r="18" spans="1:46">
      <c r="A18" s="183">
        <v>16</v>
      </c>
      <c r="B18" s="138">
        <v>2</v>
      </c>
      <c r="C18" s="138">
        <v>2</v>
      </c>
      <c r="D18" s="138">
        <v>2</v>
      </c>
      <c r="E18" s="138">
        <v>2</v>
      </c>
      <c r="F18" s="138">
        <v>2</v>
      </c>
      <c r="G18" s="138">
        <v>2</v>
      </c>
      <c r="H18" s="138">
        <v>2</v>
      </c>
      <c r="I18" s="138">
        <v>2</v>
      </c>
      <c r="J18" s="138">
        <v>2</v>
      </c>
      <c r="K18" s="138">
        <v>2</v>
      </c>
      <c r="L18" s="138">
        <v>3</v>
      </c>
      <c r="M18" s="139">
        <v>2</v>
      </c>
      <c r="N18" s="139">
        <v>2</v>
      </c>
      <c r="O18" s="139">
        <v>1</v>
      </c>
      <c r="P18" s="139">
        <v>2</v>
      </c>
      <c r="Q18" s="139">
        <v>2</v>
      </c>
      <c r="R18" s="139">
        <v>2</v>
      </c>
      <c r="S18" s="139">
        <v>2</v>
      </c>
      <c r="T18" s="139">
        <v>2</v>
      </c>
      <c r="U18" s="139">
        <v>2</v>
      </c>
      <c r="V18" s="139">
        <v>2</v>
      </c>
      <c r="W18" s="139">
        <v>2</v>
      </c>
      <c r="X18" s="139">
        <v>2</v>
      </c>
      <c r="Y18" s="139">
        <v>2</v>
      </c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</row>
    <row r="19" spans="1:46">
      <c r="A19" s="183">
        <v>17</v>
      </c>
      <c r="B19" s="138">
        <v>2</v>
      </c>
      <c r="C19" s="139">
        <v>2</v>
      </c>
      <c r="D19" s="139">
        <v>3</v>
      </c>
      <c r="E19" s="139">
        <v>2</v>
      </c>
      <c r="F19" s="139">
        <v>2</v>
      </c>
      <c r="G19" s="139">
        <v>2</v>
      </c>
      <c r="H19" s="139">
        <v>2</v>
      </c>
      <c r="I19" s="139">
        <v>3</v>
      </c>
      <c r="J19" s="139">
        <v>2</v>
      </c>
      <c r="K19" s="139">
        <v>1</v>
      </c>
      <c r="L19" s="139">
        <v>3</v>
      </c>
      <c r="M19" s="139">
        <v>3</v>
      </c>
      <c r="N19" s="139">
        <v>3</v>
      </c>
      <c r="O19" s="139">
        <v>3</v>
      </c>
      <c r="P19" s="139">
        <v>3</v>
      </c>
      <c r="Q19" s="139">
        <v>3</v>
      </c>
      <c r="R19" s="139">
        <v>2</v>
      </c>
      <c r="S19" s="139">
        <v>2</v>
      </c>
      <c r="T19" s="139">
        <v>3</v>
      </c>
      <c r="U19" s="139">
        <v>3</v>
      </c>
      <c r="V19" s="139">
        <v>3</v>
      </c>
      <c r="W19" s="139">
        <v>3</v>
      </c>
      <c r="X19" s="139">
        <v>3</v>
      </c>
      <c r="Y19" s="139">
        <v>2</v>
      </c>
      <c r="Z19" s="139">
        <v>3</v>
      </c>
      <c r="AA19" s="139">
        <v>3</v>
      </c>
      <c r="AB19" s="139">
        <v>3</v>
      </c>
      <c r="AC19" s="139">
        <v>3</v>
      </c>
      <c r="AD19" s="139">
        <v>3</v>
      </c>
      <c r="AE19" s="139">
        <v>3</v>
      </c>
      <c r="AF19" s="139">
        <v>3</v>
      </c>
      <c r="AG19" s="139">
        <v>3</v>
      </c>
      <c r="AH19" s="139">
        <v>3</v>
      </c>
      <c r="AI19" s="139">
        <v>3</v>
      </c>
      <c r="AJ19" s="139">
        <v>3</v>
      </c>
      <c r="AK19" s="139">
        <v>3</v>
      </c>
      <c r="AL19" s="139">
        <v>3</v>
      </c>
      <c r="AM19" s="139">
        <v>3</v>
      </c>
      <c r="AN19" s="139">
        <v>3</v>
      </c>
      <c r="AO19" s="139">
        <v>3</v>
      </c>
      <c r="AP19" s="139">
        <v>2</v>
      </c>
      <c r="AQ19" s="139">
        <v>1</v>
      </c>
      <c r="AR19" s="139">
        <v>3</v>
      </c>
      <c r="AS19" s="139">
        <v>3</v>
      </c>
      <c r="AT19" s="139">
        <v>3</v>
      </c>
    </row>
    <row r="20" spans="1:46">
      <c r="A20" s="180">
        <v>18</v>
      </c>
      <c r="B20" s="138">
        <v>3</v>
      </c>
      <c r="C20" s="139">
        <v>3</v>
      </c>
      <c r="D20" s="139">
        <v>3</v>
      </c>
      <c r="E20" s="139">
        <v>3</v>
      </c>
      <c r="F20" s="139">
        <v>3</v>
      </c>
      <c r="G20" s="139">
        <v>3</v>
      </c>
      <c r="H20" s="139">
        <v>3</v>
      </c>
      <c r="I20" s="139">
        <v>3</v>
      </c>
      <c r="J20" s="139">
        <v>3</v>
      </c>
      <c r="K20" s="139">
        <v>3</v>
      </c>
      <c r="L20" s="139">
        <v>3</v>
      </c>
      <c r="M20" s="139">
        <v>3</v>
      </c>
      <c r="N20" s="139">
        <v>3</v>
      </c>
      <c r="O20" s="139">
        <v>3</v>
      </c>
      <c r="P20" s="139">
        <v>3</v>
      </c>
      <c r="Q20" s="139">
        <v>3</v>
      </c>
      <c r="R20" s="139">
        <v>3</v>
      </c>
      <c r="S20" s="139">
        <v>3</v>
      </c>
      <c r="T20" s="139">
        <v>3</v>
      </c>
      <c r="U20" s="139">
        <v>3</v>
      </c>
      <c r="V20" s="139">
        <v>3</v>
      </c>
      <c r="W20" s="139">
        <v>3</v>
      </c>
      <c r="X20" s="139">
        <v>3</v>
      </c>
      <c r="Y20" s="139"/>
      <c r="Z20" s="139">
        <v>3</v>
      </c>
      <c r="AA20" s="139">
        <v>3</v>
      </c>
      <c r="AB20" s="139">
        <v>3</v>
      </c>
      <c r="AC20" s="139">
        <v>3</v>
      </c>
      <c r="AD20" s="139">
        <v>3</v>
      </c>
      <c r="AE20" s="139">
        <v>3</v>
      </c>
      <c r="AF20" s="139">
        <v>3</v>
      </c>
      <c r="AG20" s="139">
        <v>3</v>
      </c>
      <c r="AH20" s="139">
        <v>3</v>
      </c>
      <c r="AI20" s="139">
        <v>3</v>
      </c>
      <c r="AJ20" s="139">
        <v>3</v>
      </c>
      <c r="AK20" s="139">
        <v>3</v>
      </c>
      <c r="AL20" s="139">
        <v>3</v>
      </c>
      <c r="AM20" s="139">
        <v>3</v>
      </c>
      <c r="AN20" s="139">
        <v>3</v>
      </c>
      <c r="AO20" s="139">
        <v>3</v>
      </c>
      <c r="AP20" s="139">
        <v>3</v>
      </c>
      <c r="AQ20" s="139">
        <v>3</v>
      </c>
      <c r="AR20" s="139">
        <v>3</v>
      </c>
      <c r="AS20" s="139">
        <v>3</v>
      </c>
      <c r="AT20" s="139">
        <v>3</v>
      </c>
    </row>
    <row r="21" spans="1:46">
      <c r="A21" s="183">
        <v>19</v>
      </c>
      <c r="B21" s="138">
        <v>2</v>
      </c>
      <c r="C21" s="138">
        <v>2</v>
      </c>
      <c r="D21" s="138">
        <v>3</v>
      </c>
      <c r="E21" s="138">
        <v>3</v>
      </c>
      <c r="F21" s="138">
        <v>1</v>
      </c>
      <c r="G21" s="138">
        <v>2</v>
      </c>
      <c r="H21" s="138">
        <v>2</v>
      </c>
      <c r="I21" s="138">
        <v>3</v>
      </c>
      <c r="J21" s="139">
        <v>3</v>
      </c>
      <c r="K21" s="139">
        <v>3</v>
      </c>
      <c r="L21" s="139">
        <v>3</v>
      </c>
      <c r="M21" s="139">
        <v>3</v>
      </c>
      <c r="N21" s="139">
        <v>2</v>
      </c>
      <c r="O21" s="139">
        <v>2</v>
      </c>
      <c r="P21" s="139"/>
      <c r="Q21" s="139">
        <v>2</v>
      </c>
      <c r="R21" s="139">
        <v>1</v>
      </c>
      <c r="S21" s="139">
        <v>1</v>
      </c>
      <c r="T21" s="139">
        <v>3</v>
      </c>
      <c r="U21" s="139"/>
      <c r="V21" s="139">
        <v>2</v>
      </c>
      <c r="W21" s="139">
        <v>2</v>
      </c>
      <c r="X21" s="139">
        <v>2</v>
      </c>
      <c r="Y21" s="139">
        <v>3</v>
      </c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</row>
    <row r="22" spans="1:46">
      <c r="A22" s="183">
        <v>20</v>
      </c>
      <c r="B22" s="138">
        <v>2</v>
      </c>
      <c r="C22" s="138">
        <v>1</v>
      </c>
      <c r="D22" s="138">
        <v>1</v>
      </c>
      <c r="E22" s="138">
        <v>2</v>
      </c>
      <c r="F22" s="139">
        <v>2</v>
      </c>
      <c r="G22" s="138">
        <v>1</v>
      </c>
      <c r="H22" s="138">
        <v>1</v>
      </c>
      <c r="I22" s="138">
        <v>3</v>
      </c>
      <c r="J22" s="138">
        <v>2</v>
      </c>
      <c r="K22" s="138">
        <v>3</v>
      </c>
      <c r="L22" s="138">
        <v>1</v>
      </c>
      <c r="M22" s="139">
        <v>1</v>
      </c>
      <c r="N22" s="139">
        <v>1</v>
      </c>
      <c r="O22" s="139">
        <v>1</v>
      </c>
      <c r="P22" s="139">
        <v>1</v>
      </c>
      <c r="Q22" s="139">
        <v>1</v>
      </c>
      <c r="R22" s="139">
        <v>1</v>
      </c>
      <c r="S22" s="139">
        <v>3</v>
      </c>
      <c r="T22" s="139">
        <v>1</v>
      </c>
      <c r="U22" s="139">
        <v>1</v>
      </c>
      <c r="V22" s="139">
        <v>1</v>
      </c>
      <c r="W22" s="139">
        <v>1</v>
      </c>
      <c r="X22" s="139">
        <v>1</v>
      </c>
      <c r="Y22" s="139">
        <v>1</v>
      </c>
      <c r="Z22" s="139">
        <v>2</v>
      </c>
      <c r="AA22" s="139">
        <v>3</v>
      </c>
      <c r="AB22" s="139">
        <v>1</v>
      </c>
      <c r="AC22" s="139">
        <v>1</v>
      </c>
      <c r="AD22" s="139">
        <v>2</v>
      </c>
      <c r="AE22" s="139">
        <v>2</v>
      </c>
      <c r="AF22" s="139">
        <v>1</v>
      </c>
      <c r="AG22" s="139">
        <v>1</v>
      </c>
      <c r="AH22" s="139">
        <v>2</v>
      </c>
      <c r="AI22" s="139">
        <v>1</v>
      </c>
      <c r="AJ22" s="139">
        <v>1</v>
      </c>
      <c r="AK22" s="139">
        <v>1</v>
      </c>
      <c r="AL22" s="139">
        <v>3</v>
      </c>
      <c r="AM22" s="139">
        <v>2</v>
      </c>
      <c r="AN22" s="139">
        <v>2</v>
      </c>
      <c r="AO22" s="139">
        <v>1</v>
      </c>
      <c r="AP22" s="139">
        <v>2</v>
      </c>
      <c r="AQ22" s="139">
        <v>2</v>
      </c>
      <c r="AR22" s="139">
        <v>1</v>
      </c>
      <c r="AS22" s="139">
        <v>1</v>
      </c>
      <c r="AT22" s="139">
        <v>2</v>
      </c>
    </row>
    <row r="23" spans="1:46">
      <c r="A23" s="180">
        <v>21</v>
      </c>
      <c r="B23" s="138">
        <v>2</v>
      </c>
      <c r="C23" s="139">
        <v>2</v>
      </c>
      <c r="D23" s="139">
        <v>2</v>
      </c>
      <c r="E23" s="139">
        <v>2</v>
      </c>
      <c r="F23" s="139">
        <v>2</v>
      </c>
      <c r="G23" s="139">
        <v>2</v>
      </c>
      <c r="H23" s="139">
        <v>2</v>
      </c>
      <c r="I23" s="139">
        <v>2</v>
      </c>
      <c r="J23" s="139">
        <v>2</v>
      </c>
      <c r="K23" s="139">
        <v>2</v>
      </c>
      <c r="L23" s="139">
        <v>2</v>
      </c>
      <c r="M23" s="139">
        <v>2</v>
      </c>
      <c r="N23" s="139">
        <v>2</v>
      </c>
      <c r="O23" s="139">
        <v>2</v>
      </c>
      <c r="P23" s="139">
        <v>2</v>
      </c>
      <c r="Q23" s="139">
        <v>2</v>
      </c>
      <c r="R23" s="139">
        <v>2</v>
      </c>
      <c r="S23" s="139">
        <v>2</v>
      </c>
      <c r="T23" s="139">
        <v>2</v>
      </c>
      <c r="U23" s="139">
        <v>2</v>
      </c>
      <c r="V23" s="139">
        <v>2</v>
      </c>
      <c r="W23" s="139">
        <v>2</v>
      </c>
      <c r="X23" s="139">
        <v>2</v>
      </c>
      <c r="Y23" s="139">
        <v>2</v>
      </c>
      <c r="Z23" s="139">
        <v>2</v>
      </c>
      <c r="AA23" s="139">
        <v>2</v>
      </c>
      <c r="AB23" s="139">
        <v>2</v>
      </c>
      <c r="AC23" s="139">
        <v>2</v>
      </c>
      <c r="AD23" s="139">
        <v>2</v>
      </c>
      <c r="AE23" s="139">
        <v>2</v>
      </c>
      <c r="AF23" s="139">
        <v>2</v>
      </c>
      <c r="AG23" s="139">
        <v>2</v>
      </c>
      <c r="AH23" s="139">
        <v>2</v>
      </c>
      <c r="AI23" s="139">
        <v>2</v>
      </c>
      <c r="AJ23" s="139">
        <v>2</v>
      </c>
      <c r="AK23" s="139">
        <v>2</v>
      </c>
      <c r="AL23" s="139">
        <v>2</v>
      </c>
      <c r="AM23" s="139">
        <v>2</v>
      </c>
      <c r="AN23" s="139">
        <v>2</v>
      </c>
      <c r="AO23" s="139">
        <v>2</v>
      </c>
      <c r="AP23" s="139">
        <v>2</v>
      </c>
      <c r="AQ23" s="139">
        <v>2</v>
      </c>
      <c r="AR23" s="139">
        <v>2</v>
      </c>
      <c r="AS23" s="139">
        <v>2</v>
      </c>
      <c r="AT23" s="139">
        <v>2</v>
      </c>
    </row>
    <row r="24" spans="1:46">
      <c r="A24" s="183">
        <v>22</v>
      </c>
      <c r="B24" s="138">
        <v>2</v>
      </c>
      <c r="C24" s="139">
        <v>2</v>
      </c>
      <c r="D24" s="139">
        <v>2</v>
      </c>
      <c r="E24" s="139">
        <v>2</v>
      </c>
      <c r="F24" s="139">
        <v>2</v>
      </c>
      <c r="G24" s="139">
        <v>2</v>
      </c>
      <c r="H24" s="139">
        <v>2</v>
      </c>
      <c r="I24" s="139">
        <v>2</v>
      </c>
      <c r="J24" s="139">
        <v>2</v>
      </c>
      <c r="K24" s="139">
        <v>2</v>
      </c>
      <c r="L24" s="139">
        <v>2</v>
      </c>
      <c r="M24" s="139">
        <v>2</v>
      </c>
      <c r="N24" s="139">
        <v>2</v>
      </c>
      <c r="O24" s="139">
        <v>2</v>
      </c>
      <c r="P24" s="139">
        <v>2</v>
      </c>
      <c r="Q24" s="139">
        <v>2</v>
      </c>
      <c r="R24" s="139">
        <v>2</v>
      </c>
      <c r="S24" s="139">
        <v>2</v>
      </c>
      <c r="T24" s="139">
        <v>2</v>
      </c>
      <c r="U24" s="139">
        <v>2</v>
      </c>
      <c r="V24" s="139">
        <v>2</v>
      </c>
      <c r="W24" s="139">
        <v>2</v>
      </c>
      <c r="X24" s="139">
        <v>2</v>
      </c>
      <c r="Y24" s="139">
        <v>2</v>
      </c>
      <c r="Z24" s="139">
        <v>3</v>
      </c>
      <c r="AA24" s="139">
        <v>2</v>
      </c>
      <c r="AB24" s="139">
        <v>2</v>
      </c>
      <c r="AC24" s="139">
        <v>2</v>
      </c>
      <c r="AD24" s="139">
        <v>2</v>
      </c>
      <c r="AE24" s="139">
        <v>2</v>
      </c>
      <c r="AF24" s="139">
        <v>2</v>
      </c>
      <c r="AG24" s="139">
        <v>2</v>
      </c>
      <c r="AH24" s="139">
        <v>2</v>
      </c>
      <c r="AI24" s="139">
        <v>2</v>
      </c>
      <c r="AJ24" s="139">
        <v>2</v>
      </c>
      <c r="AK24" s="139">
        <v>2</v>
      </c>
      <c r="AL24" s="139">
        <v>2</v>
      </c>
      <c r="AM24" s="139">
        <v>2</v>
      </c>
      <c r="AN24" s="139">
        <v>2</v>
      </c>
      <c r="AO24" s="139">
        <v>2</v>
      </c>
      <c r="AP24" s="139">
        <v>2</v>
      </c>
      <c r="AQ24" s="139">
        <v>2</v>
      </c>
      <c r="AR24" s="139">
        <v>2</v>
      </c>
      <c r="AS24" s="139">
        <v>2</v>
      </c>
      <c r="AT24" s="139">
        <v>2</v>
      </c>
    </row>
    <row r="25" spans="1:46">
      <c r="A25" s="183">
        <v>23</v>
      </c>
      <c r="B25" s="138">
        <v>1</v>
      </c>
      <c r="C25" s="139">
        <v>1</v>
      </c>
      <c r="D25" s="139">
        <v>1</v>
      </c>
      <c r="E25" s="139">
        <v>1</v>
      </c>
      <c r="F25" s="139">
        <v>3</v>
      </c>
      <c r="G25" s="139">
        <v>1</v>
      </c>
      <c r="H25" s="139">
        <v>1</v>
      </c>
      <c r="I25" s="139">
        <v>1</v>
      </c>
      <c r="J25" s="139">
        <v>3</v>
      </c>
      <c r="K25" s="139">
        <v>1</v>
      </c>
      <c r="L25" s="139">
        <v>3</v>
      </c>
      <c r="M25" s="139">
        <v>3</v>
      </c>
      <c r="N25" s="139">
        <v>1</v>
      </c>
      <c r="O25" s="139">
        <v>1</v>
      </c>
      <c r="P25" s="139">
        <v>1</v>
      </c>
      <c r="Q25" s="139">
        <v>1</v>
      </c>
      <c r="R25" s="139">
        <v>1</v>
      </c>
      <c r="S25" s="139">
        <v>1</v>
      </c>
      <c r="T25" s="139">
        <v>1</v>
      </c>
      <c r="U25" s="139">
        <v>1</v>
      </c>
      <c r="V25" s="139">
        <v>1</v>
      </c>
      <c r="W25" s="139">
        <v>1</v>
      </c>
      <c r="X25" s="139">
        <v>1</v>
      </c>
      <c r="Y25" s="139">
        <v>1</v>
      </c>
      <c r="Z25" s="139">
        <v>1</v>
      </c>
      <c r="AA25" s="139">
        <v>1</v>
      </c>
      <c r="AB25" s="139">
        <v>1</v>
      </c>
      <c r="AC25" s="139">
        <v>1</v>
      </c>
      <c r="AD25" s="139">
        <v>1</v>
      </c>
      <c r="AE25" s="139">
        <v>2</v>
      </c>
      <c r="AF25" s="139">
        <v>2</v>
      </c>
      <c r="AG25" s="139">
        <v>1</v>
      </c>
      <c r="AH25" s="139">
        <v>1</v>
      </c>
      <c r="AI25" s="139">
        <v>1</v>
      </c>
      <c r="AJ25" s="139">
        <v>1</v>
      </c>
      <c r="AK25" s="139">
        <v>1</v>
      </c>
      <c r="AL25" s="139">
        <v>1</v>
      </c>
      <c r="AM25" s="139">
        <v>1</v>
      </c>
      <c r="AN25" s="139">
        <v>1</v>
      </c>
      <c r="AO25" s="139">
        <v>1</v>
      </c>
      <c r="AP25" s="139">
        <v>1</v>
      </c>
      <c r="AQ25" s="139">
        <v>1</v>
      </c>
      <c r="AR25" s="139">
        <v>1</v>
      </c>
      <c r="AS25" s="139">
        <v>1</v>
      </c>
      <c r="AT25" s="139">
        <v>1</v>
      </c>
    </row>
    <row r="26" spans="1:46">
      <c r="A26" s="180">
        <v>24</v>
      </c>
      <c r="B26" s="138">
        <v>3</v>
      </c>
      <c r="C26" s="139">
        <v>2</v>
      </c>
      <c r="D26" s="139">
        <v>2</v>
      </c>
      <c r="E26" s="139">
        <v>3</v>
      </c>
      <c r="F26" s="139">
        <v>2</v>
      </c>
      <c r="G26" s="139">
        <v>1</v>
      </c>
      <c r="H26" s="139">
        <v>1</v>
      </c>
      <c r="I26" s="139">
        <v>3</v>
      </c>
      <c r="J26" s="139">
        <v>3</v>
      </c>
      <c r="K26" s="139">
        <v>2</v>
      </c>
      <c r="L26" s="139">
        <v>3</v>
      </c>
      <c r="M26" s="139">
        <v>3</v>
      </c>
      <c r="N26" s="139">
        <v>1</v>
      </c>
      <c r="O26" s="139">
        <v>2</v>
      </c>
      <c r="P26" s="139">
        <v>2</v>
      </c>
      <c r="Q26" s="139">
        <v>1</v>
      </c>
      <c r="R26" s="139">
        <v>2</v>
      </c>
      <c r="S26" s="139">
        <v>2</v>
      </c>
      <c r="T26" s="139">
        <v>1</v>
      </c>
      <c r="U26" s="139">
        <v>2</v>
      </c>
      <c r="V26" s="139">
        <v>2</v>
      </c>
      <c r="W26" s="139">
        <v>1</v>
      </c>
      <c r="X26" s="139">
        <v>2</v>
      </c>
      <c r="Y26" s="139">
        <v>2</v>
      </c>
      <c r="Z26" s="139">
        <v>2</v>
      </c>
      <c r="AA26" s="139">
        <v>1</v>
      </c>
      <c r="AB26" s="139">
        <v>2</v>
      </c>
      <c r="AC26" s="139"/>
      <c r="AD26" s="139"/>
      <c r="AE26" s="139">
        <v>2</v>
      </c>
      <c r="AF26" s="139">
        <v>3</v>
      </c>
      <c r="AG26" s="139">
        <v>3</v>
      </c>
      <c r="AH26" s="139">
        <v>2</v>
      </c>
      <c r="AI26" s="139">
        <v>2</v>
      </c>
      <c r="AJ26" s="139">
        <v>2</v>
      </c>
      <c r="AK26" s="139">
        <v>2</v>
      </c>
      <c r="AL26" s="139">
        <v>3</v>
      </c>
      <c r="AM26" s="139">
        <v>2</v>
      </c>
      <c r="AN26" s="139">
        <v>3</v>
      </c>
      <c r="AO26" s="139">
        <v>2</v>
      </c>
      <c r="AP26" s="139">
        <v>1</v>
      </c>
      <c r="AQ26" s="139">
        <v>1</v>
      </c>
      <c r="AR26" s="139">
        <v>1</v>
      </c>
      <c r="AS26" s="139">
        <v>1</v>
      </c>
      <c r="AT26" s="139">
        <v>2</v>
      </c>
    </row>
    <row r="27" spans="1:46">
      <c r="A27" s="183">
        <v>25</v>
      </c>
      <c r="B27" s="138">
        <v>1</v>
      </c>
      <c r="C27" s="139">
        <v>1</v>
      </c>
      <c r="D27" s="139">
        <v>2</v>
      </c>
      <c r="E27" s="139">
        <v>2</v>
      </c>
      <c r="F27" s="139">
        <v>2</v>
      </c>
      <c r="G27" s="139">
        <v>2</v>
      </c>
      <c r="H27" s="139">
        <v>2</v>
      </c>
      <c r="I27" s="139">
        <v>3</v>
      </c>
      <c r="J27" s="139">
        <v>3</v>
      </c>
      <c r="K27" s="139">
        <v>3</v>
      </c>
      <c r="L27" s="139">
        <v>3</v>
      </c>
      <c r="M27" s="139">
        <v>3</v>
      </c>
      <c r="N27" s="139">
        <v>2</v>
      </c>
      <c r="O27" s="139">
        <v>2</v>
      </c>
      <c r="P27" s="139">
        <v>2</v>
      </c>
      <c r="Q27" s="139">
        <v>1</v>
      </c>
      <c r="R27" s="139">
        <v>2</v>
      </c>
      <c r="S27" s="139">
        <v>3</v>
      </c>
      <c r="T27" s="139">
        <v>1</v>
      </c>
      <c r="U27" s="139">
        <v>2</v>
      </c>
      <c r="V27" s="139">
        <v>2</v>
      </c>
      <c r="W27" s="139">
        <v>3</v>
      </c>
      <c r="X27" s="139">
        <v>2</v>
      </c>
      <c r="Y27" s="139">
        <v>2</v>
      </c>
      <c r="Z27" s="139">
        <v>3</v>
      </c>
      <c r="AA27" s="139"/>
      <c r="AB27" s="139">
        <v>2</v>
      </c>
      <c r="AC27" s="139">
        <v>2</v>
      </c>
      <c r="AD27" s="139">
        <v>2</v>
      </c>
      <c r="AE27" s="139">
        <v>2</v>
      </c>
      <c r="AF27" s="139">
        <v>3</v>
      </c>
      <c r="AG27" s="139">
        <v>3</v>
      </c>
      <c r="AH27" s="139">
        <v>2</v>
      </c>
      <c r="AI27" s="139">
        <v>2</v>
      </c>
      <c r="AJ27" s="139">
        <v>3</v>
      </c>
      <c r="AK27" s="139">
        <v>3</v>
      </c>
      <c r="AL27" s="139">
        <v>3</v>
      </c>
      <c r="AM27" s="139">
        <v>2</v>
      </c>
      <c r="AN27" s="139">
        <v>2</v>
      </c>
      <c r="AO27" s="139">
        <v>2</v>
      </c>
      <c r="AP27" s="139">
        <v>1</v>
      </c>
      <c r="AQ27" s="139">
        <v>1</v>
      </c>
      <c r="AR27" s="139">
        <v>1</v>
      </c>
      <c r="AS27" s="139">
        <v>1</v>
      </c>
      <c r="AT27" s="139">
        <v>2</v>
      </c>
    </row>
    <row r="28" spans="1:46">
      <c r="A28" s="183">
        <v>26</v>
      </c>
      <c r="B28" s="138">
        <v>3</v>
      </c>
      <c r="C28" s="139">
        <v>2</v>
      </c>
      <c r="D28" s="139">
        <v>2</v>
      </c>
      <c r="E28" s="139">
        <v>3</v>
      </c>
      <c r="F28" s="139">
        <v>2</v>
      </c>
      <c r="G28" s="139">
        <v>3</v>
      </c>
      <c r="H28" s="139">
        <v>3</v>
      </c>
      <c r="I28" s="139">
        <v>3</v>
      </c>
      <c r="J28" s="139">
        <v>2</v>
      </c>
      <c r="K28" s="139">
        <v>2</v>
      </c>
      <c r="L28" s="139">
        <v>2</v>
      </c>
      <c r="M28" s="139">
        <v>2</v>
      </c>
      <c r="N28" s="139">
        <v>2</v>
      </c>
      <c r="O28" s="139">
        <v>3</v>
      </c>
      <c r="P28" s="139">
        <v>3</v>
      </c>
      <c r="Q28" s="139">
        <v>3</v>
      </c>
      <c r="R28" s="139">
        <v>3</v>
      </c>
      <c r="S28" s="139">
        <v>3</v>
      </c>
      <c r="T28" s="139">
        <v>3</v>
      </c>
      <c r="U28" s="139">
        <v>3</v>
      </c>
      <c r="V28" s="139">
        <v>2</v>
      </c>
      <c r="W28" s="139">
        <v>2</v>
      </c>
      <c r="X28" s="139">
        <v>2</v>
      </c>
      <c r="Y28" s="139">
        <v>3</v>
      </c>
      <c r="Z28" s="139">
        <v>2</v>
      </c>
      <c r="AA28" s="139">
        <v>2</v>
      </c>
      <c r="AB28" s="139">
        <v>2</v>
      </c>
      <c r="AC28" s="139">
        <v>2</v>
      </c>
      <c r="AD28" s="139">
        <v>2</v>
      </c>
      <c r="AE28" s="139">
        <v>2</v>
      </c>
      <c r="AF28" s="139">
        <v>2</v>
      </c>
      <c r="AG28" s="139">
        <v>2</v>
      </c>
      <c r="AH28" s="139">
        <v>2</v>
      </c>
      <c r="AI28" s="139">
        <v>2</v>
      </c>
      <c r="AJ28" s="139">
        <v>2</v>
      </c>
      <c r="AK28" s="139">
        <v>3</v>
      </c>
      <c r="AL28" s="139">
        <v>2</v>
      </c>
      <c r="AM28" s="139">
        <v>2</v>
      </c>
      <c r="AN28" s="139">
        <v>2</v>
      </c>
      <c r="AO28" s="139">
        <v>2</v>
      </c>
      <c r="AP28" s="139">
        <v>2</v>
      </c>
      <c r="AQ28" s="139">
        <v>2</v>
      </c>
      <c r="AR28" s="139">
        <v>2</v>
      </c>
      <c r="AS28" s="139">
        <v>2</v>
      </c>
      <c r="AT28" s="139">
        <v>2</v>
      </c>
    </row>
    <row r="29" spans="1:46">
      <c r="A29" s="183">
        <v>27</v>
      </c>
      <c r="B29" s="138">
        <v>3</v>
      </c>
      <c r="C29" s="139">
        <v>3</v>
      </c>
      <c r="D29" s="139">
        <v>3</v>
      </c>
      <c r="E29" s="139">
        <v>3</v>
      </c>
      <c r="F29" s="139">
        <v>3</v>
      </c>
      <c r="G29" s="139">
        <v>3</v>
      </c>
      <c r="H29" s="139">
        <v>3</v>
      </c>
      <c r="I29" s="139">
        <v>3</v>
      </c>
      <c r="J29" s="139">
        <v>3</v>
      </c>
      <c r="K29" s="139">
        <v>3</v>
      </c>
      <c r="L29" s="139">
        <v>3</v>
      </c>
      <c r="M29" s="139">
        <v>3</v>
      </c>
      <c r="N29" s="139">
        <v>3</v>
      </c>
      <c r="O29" s="139">
        <v>3</v>
      </c>
      <c r="P29" s="139">
        <v>3</v>
      </c>
      <c r="Q29" s="139">
        <v>3</v>
      </c>
      <c r="R29" s="139">
        <v>3</v>
      </c>
      <c r="S29" s="139">
        <v>3</v>
      </c>
      <c r="T29" s="139">
        <v>3</v>
      </c>
      <c r="U29" s="139">
        <v>3</v>
      </c>
      <c r="V29" s="139">
        <v>3</v>
      </c>
      <c r="W29" s="139">
        <v>3</v>
      </c>
      <c r="X29" s="139">
        <v>3</v>
      </c>
      <c r="Y29" s="139">
        <v>3</v>
      </c>
      <c r="Z29" s="139">
        <v>3</v>
      </c>
      <c r="AA29" s="139">
        <v>3</v>
      </c>
      <c r="AB29" s="139">
        <v>3</v>
      </c>
      <c r="AC29" s="139">
        <v>3</v>
      </c>
      <c r="AD29" s="139">
        <v>3</v>
      </c>
      <c r="AE29" s="139">
        <v>3</v>
      </c>
      <c r="AF29" s="139">
        <v>3</v>
      </c>
      <c r="AG29" s="139">
        <v>3</v>
      </c>
      <c r="AH29" s="139">
        <v>3</v>
      </c>
      <c r="AI29" s="139">
        <v>3</v>
      </c>
      <c r="AJ29" s="139">
        <v>3</v>
      </c>
      <c r="AK29" s="139">
        <v>3</v>
      </c>
      <c r="AL29" s="139">
        <v>3</v>
      </c>
      <c r="AM29" s="139">
        <v>3</v>
      </c>
      <c r="AN29" s="139">
        <v>3</v>
      </c>
      <c r="AO29" s="139">
        <v>3</v>
      </c>
      <c r="AP29" s="139">
        <v>3</v>
      </c>
      <c r="AQ29" s="139">
        <v>3</v>
      </c>
      <c r="AR29" s="139">
        <v>3</v>
      </c>
      <c r="AS29" s="139">
        <v>3</v>
      </c>
      <c r="AT29" s="139">
        <v>3</v>
      </c>
    </row>
    <row r="30" spans="1:46">
      <c r="A30" s="183">
        <v>28</v>
      </c>
      <c r="B30" s="138">
        <v>2</v>
      </c>
      <c r="C30" s="139">
        <v>2</v>
      </c>
      <c r="D30" s="139">
        <v>2</v>
      </c>
      <c r="E30" s="139">
        <v>3</v>
      </c>
      <c r="F30" s="139">
        <v>3</v>
      </c>
      <c r="G30" s="139">
        <v>3</v>
      </c>
      <c r="H30" s="139">
        <v>2</v>
      </c>
      <c r="I30" s="139">
        <v>3</v>
      </c>
      <c r="J30" s="139">
        <v>3</v>
      </c>
      <c r="K30" s="139">
        <v>3</v>
      </c>
      <c r="L30" s="139">
        <v>3</v>
      </c>
      <c r="M30" s="139">
        <v>3</v>
      </c>
      <c r="N30" s="139">
        <v>3</v>
      </c>
      <c r="O30" s="139">
        <v>3</v>
      </c>
      <c r="P30" s="139">
        <v>2</v>
      </c>
      <c r="Q30" s="139">
        <v>2</v>
      </c>
      <c r="R30" s="139">
        <v>2</v>
      </c>
      <c r="S30" s="139">
        <v>2</v>
      </c>
      <c r="T30" s="139">
        <v>2</v>
      </c>
      <c r="U30" s="139">
        <v>2</v>
      </c>
      <c r="V30" s="139">
        <v>2</v>
      </c>
      <c r="W30" s="139">
        <v>2</v>
      </c>
      <c r="X30" s="139">
        <v>2</v>
      </c>
      <c r="Y30" s="139">
        <v>2</v>
      </c>
      <c r="Z30" s="139">
        <v>1</v>
      </c>
      <c r="AA30" s="139">
        <v>1</v>
      </c>
      <c r="AB30" s="139">
        <v>2</v>
      </c>
      <c r="AC30" s="139">
        <v>2</v>
      </c>
      <c r="AD30" s="139">
        <v>2</v>
      </c>
      <c r="AE30" s="139">
        <v>2</v>
      </c>
      <c r="AF30" s="139">
        <v>2</v>
      </c>
      <c r="AG30" s="139">
        <v>2</v>
      </c>
      <c r="AH30" s="139">
        <v>2</v>
      </c>
      <c r="AI30" s="139">
        <v>2</v>
      </c>
      <c r="AJ30" s="139">
        <v>2</v>
      </c>
      <c r="AK30" s="139">
        <v>3</v>
      </c>
      <c r="AL30" s="139">
        <v>3</v>
      </c>
      <c r="AM30" s="139">
        <v>2</v>
      </c>
      <c r="AN30" s="139">
        <v>2</v>
      </c>
      <c r="AO30" s="139">
        <v>2</v>
      </c>
      <c r="AP30" s="139">
        <v>2</v>
      </c>
      <c r="AQ30" s="139">
        <v>2</v>
      </c>
      <c r="AR30" s="139">
        <v>2</v>
      </c>
      <c r="AS30" s="139">
        <v>2</v>
      </c>
      <c r="AT30" s="139">
        <v>2</v>
      </c>
    </row>
    <row r="31" spans="1:46">
      <c r="A31" s="180">
        <v>29</v>
      </c>
      <c r="B31" s="294">
        <v>1</v>
      </c>
      <c r="C31" s="295">
        <v>3</v>
      </c>
      <c r="D31" s="295">
        <v>2</v>
      </c>
      <c r="E31" s="295">
        <v>2</v>
      </c>
      <c r="F31" s="295">
        <v>2</v>
      </c>
      <c r="G31" s="295">
        <v>3</v>
      </c>
      <c r="H31" s="295">
        <v>3</v>
      </c>
      <c r="I31" s="295">
        <v>3</v>
      </c>
      <c r="J31" s="295">
        <v>3</v>
      </c>
      <c r="K31" s="295">
        <v>2</v>
      </c>
      <c r="L31" s="295">
        <v>3</v>
      </c>
      <c r="M31" s="295">
        <v>3</v>
      </c>
      <c r="N31" s="295">
        <v>2</v>
      </c>
      <c r="O31" s="295">
        <v>2</v>
      </c>
      <c r="P31" s="295">
        <v>2</v>
      </c>
      <c r="Q31" s="295">
        <v>2</v>
      </c>
      <c r="R31" s="295">
        <v>2</v>
      </c>
      <c r="S31" s="295">
        <v>2</v>
      </c>
      <c r="T31" s="295">
        <v>2</v>
      </c>
      <c r="U31" s="295">
        <v>2</v>
      </c>
      <c r="V31" s="295">
        <v>2</v>
      </c>
      <c r="W31" s="295">
        <v>2</v>
      </c>
      <c r="X31" s="295">
        <v>2</v>
      </c>
      <c r="Y31" s="295">
        <v>2</v>
      </c>
      <c r="Z31" s="295">
        <v>2</v>
      </c>
      <c r="AA31" s="295">
        <v>2</v>
      </c>
      <c r="AB31" s="295"/>
      <c r="AC31" s="295">
        <v>3</v>
      </c>
      <c r="AD31" s="295">
        <v>3</v>
      </c>
      <c r="AE31" s="295">
        <v>3</v>
      </c>
      <c r="AF31" s="295">
        <v>3</v>
      </c>
      <c r="AG31" s="295">
        <v>2</v>
      </c>
      <c r="AH31" s="295">
        <v>2</v>
      </c>
      <c r="AI31" s="295">
        <v>2</v>
      </c>
      <c r="AJ31" s="295">
        <v>2</v>
      </c>
      <c r="AK31" s="295">
        <v>2</v>
      </c>
      <c r="AL31" s="295">
        <v>3</v>
      </c>
      <c r="AM31" s="295">
        <v>3</v>
      </c>
      <c r="AN31" s="295">
        <v>3</v>
      </c>
      <c r="AO31" s="295">
        <v>2</v>
      </c>
      <c r="AP31" s="295">
        <v>2</v>
      </c>
      <c r="AQ31" s="295">
        <v>2</v>
      </c>
      <c r="AR31" s="295">
        <v>2</v>
      </c>
      <c r="AS31" s="295">
        <v>2</v>
      </c>
      <c r="AT31" s="295">
        <v>2</v>
      </c>
    </row>
    <row r="32" spans="1:46">
      <c r="A32" s="183">
        <v>30</v>
      </c>
      <c r="B32" s="181">
        <v>3</v>
      </c>
      <c r="C32" s="139">
        <v>3</v>
      </c>
      <c r="D32" s="139">
        <v>3</v>
      </c>
      <c r="E32" s="139">
        <v>3</v>
      </c>
      <c r="F32" s="139">
        <v>3</v>
      </c>
      <c r="G32" s="139">
        <v>3</v>
      </c>
      <c r="H32" s="139">
        <v>3</v>
      </c>
      <c r="I32" s="139">
        <v>3</v>
      </c>
      <c r="J32" s="139">
        <v>3</v>
      </c>
      <c r="K32" s="139">
        <v>3</v>
      </c>
      <c r="L32" s="139">
        <v>3</v>
      </c>
      <c r="M32" s="139">
        <v>3</v>
      </c>
      <c r="N32" s="139">
        <v>2</v>
      </c>
      <c r="O32" s="139">
        <v>2</v>
      </c>
      <c r="P32" s="139">
        <v>2</v>
      </c>
      <c r="Q32" s="139">
        <v>2</v>
      </c>
      <c r="R32" s="139">
        <v>2</v>
      </c>
      <c r="S32" s="139">
        <v>2</v>
      </c>
      <c r="T32" s="139">
        <v>2</v>
      </c>
      <c r="U32" s="139">
        <v>3</v>
      </c>
      <c r="V32" s="139">
        <v>2</v>
      </c>
      <c r="W32" s="139">
        <v>2</v>
      </c>
      <c r="X32" s="139">
        <v>2</v>
      </c>
      <c r="Y32" s="139">
        <v>3</v>
      </c>
      <c r="Z32" s="139">
        <v>1</v>
      </c>
      <c r="AA32" s="139">
        <v>1</v>
      </c>
      <c r="AB32" s="139"/>
      <c r="AC32" s="139">
        <v>2</v>
      </c>
      <c r="AD32" s="139">
        <v>2</v>
      </c>
      <c r="AE32" s="139">
        <v>2</v>
      </c>
      <c r="AF32" s="139">
        <v>2</v>
      </c>
      <c r="AG32" s="139">
        <v>2</v>
      </c>
      <c r="AH32" s="139">
        <v>2</v>
      </c>
      <c r="AI32" s="139">
        <v>2</v>
      </c>
      <c r="AJ32" s="139">
        <v>2</v>
      </c>
      <c r="AK32" s="139">
        <v>3</v>
      </c>
      <c r="AL32" s="139">
        <v>3</v>
      </c>
      <c r="AM32" s="139">
        <v>2</v>
      </c>
      <c r="AN32" s="139">
        <v>2</v>
      </c>
      <c r="AO32" s="139">
        <v>1</v>
      </c>
      <c r="AP32" s="139">
        <v>2</v>
      </c>
      <c r="AQ32" s="139">
        <v>1</v>
      </c>
      <c r="AR32" s="139">
        <v>1</v>
      </c>
      <c r="AS32" s="139">
        <v>2</v>
      </c>
      <c r="AT32" s="139">
        <v>2</v>
      </c>
    </row>
    <row r="33" spans="1:46">
      <c r="A33" s="180">
        <v>31</v>
      </c>
      <c r="B33" s="181">
        <v>3</v>
      </c>
      <c r="C33" s="181">
        <v>3</v>
      </c>
      <c r="D33" s="181">
        <v>3</v>
      </c>
      <c r="E33" s="181">
        <v>3</v>
      </c>
      <c r="F33" s="181">
        <v>3</v>
      </c>
      <c r="G33" s="181">
        <v>3</v>
      </c>
      <c r="H33" s="181">
        <v>3</v>
      </c>
      <c r="I33" s="181">
        <v>2</v>
      </c>
      <c r="J33" s="181">
        <v>3</v>
      </c>
      <c r="K33" s="181">
        <v>2</v>
      </c>
      <c r="L33" s="181">
        <v>2</v>
      </c>
      <c r="M33" s="139">
        <v>3</v>
      </c>
      <c r="N33" s="139">
        <v>3</v>
      </c>
      <c r="O33" s="139">
        <v>2</v>
      </c>
      <c r="P33" s="139">
        <v>2</v>
      </c>
      <c r="Q33" s="139">
        <v>3</v>
      </c>
      <c r="R33" s="139">
        <v>2</v>
      </c>
      <c r="S33" s="139">
        <v>2</v>
      </c>
      <c r="T33" s="139">
        <v>3</v>
      </c>
      <c r="U33" s="139">
        <v>2</v>
      </c>
      <c r="V33" s="139">
        <v>2</v>
      </c>
      <c r="W33" s="139">
        <v>2</v>
      </c>
      <c r="X33" s="139">
        <v>3</v>
      </c>
      <c r="Y33" s="139">
        <v>3</v>
      </c>
      <c r="Z33" s="139">
        <v>2</v>
      </c>
      <c r="AA33" s="139">
        <v>3</v>
      </c>
      <c r="AB33" s="139">
        <v>3</v>
      </c>
      <c r="AC33" s="139">
        <v>2</v>
      </c>
      <c r="AD33" s="139">
        <v>3</v>
      </c>
      <c r="AE33" s="139">
        <v>3</v>
      </c>
      <c r="AF33" s="139">
        <v>3</v>
      </c>
      <c r="AG33" s="139">
        <v>2</v>
      </c>
      <c r="AH33" s="139">
        <v>3</v>
      </c>
      <c r="AI33" s="139">
        <v>3</v>
      </c>
      <c r="AJ33" s="139">
        <v>3</v>
      </c>
      <c r="AK33" s="139">
        <v>3</v>
      </c>
      <c r="AL33" s="139">
        <v>2</v>
      </c>
      <c r="AM33" s="139">
        <v>3</v>
      </c>
      <c r="AN33" s="139">
        <v>3</v>
      </c>
      <c r="AO33" s="139">
        <v>3</v>
      </c>
      <c r="AP33" s="139">
        <v>3</v>
      </c>
      <c r="AQ33" s="139">
        <v>2</v>
      </c>
      <c r="AR33" s="139">
        <v>2</v>
      </c>
      <c r="AS33" s="139">
        <v>2</v>
      </c>
      <c r="AT33" s="139">
        <v>2</v>
      </c>
    </row>
    <row r="34" spans="1:46">
      <c r="A34" s="183">
        <v>32</v>
      </c>
      <c r="B34" s="181">
        <v>1</v>
      </c>
      <c r="C34" s="181">
        <v>2</v>
      </c>
      <c r="D34" s="181">
        <v>2</v>
      </c>
      <c r="E34" s="181">
        <v>1</v>
      </c>
      <c r="F34" s="181">
        <v>2</v>
      </c>
      <c r="G34" s="181">
        <v>2</v>
      </c>
      <c r="H34" s="181">
        <v>2</v>
      </c>
      <c r="I34" s="181">
        <v>3</v>
      </c>
      <c r="J34" s="181">
        <v>3</v>
      </c>
      <c r="K34" s="181">
        <v>3</v>
      </c>
      <c r="L34" s="181">
        <v>3</v>
      </c>
      <c r="M34" s="139">
        <v>3</v>
      </c>
      <c r="N34" s="139">
        <v>3</v>
      </c>
      <c r="O34" s="139">
        <v>2</v>
      </c>
      <c r="P34" s="139">
        <v>2</v>
      </c>
      <c r="Q34" s="139"/>
      <c r="R34" s="139">
        <v>3</v>
      </c>
      <c r="S34" s="139">
        <v>3</v>
      </c>
      <c r="T34" s="139">
        <v>3</v>
      </c>
      <c r="U34" s="139">
        <v>3</v>
      </c>
      <c r="V34" s="139">
        <v>3</v>
      </c>
      <c r="W34" s="139">
        <v>3</v>
      </c>
      <c r="X34" s="139">
        <v>3</v>
      </c>
      <c r="Y34" s="139">
        <v>3</v>
      </c>
      <c r="Z34" s="139">
        <v>3</v>
      </c>
      <c r="AA34" s="139">
        <v>3</v>
      </c>
      <c r="AB34" s="139">
        <v>3</v>
      </c>
      <c r="AC34" s="139">
        <v>3</v>
      </c>
      <c r="AD34" s="139">
        <v>3</v>
      </c>
      <c r="AE34" s="139">
        <v>3</v>
      </c>
      <c r="AF34" s="139">
        <v>3</v>
      </c>
      <c r="AG34" s="139">
        <v>3</v>
      </c>
      <c r="AH34" s="139">
        <v>3</v>
      </c>
      <c r="AI34" s="139">
        <v>3</v>
      </c>
      <c r="AJ34" s="139">
        <v>3</v>
      </c>
      <c r="AK34" s="139">
        <v>3</v>
      </c>
      <c r="AL34" s="139">
        <v>3</v>
      </c>
      <c r="AM34" s="139">
        <v>3</v>
      </c>
      <c r="AN34" s="139">
        <v>3</v>
      </c>
      <c r="AO34" s="139">
        <v>3</v>
      </c>
      <c r="AP34" s="139">
        <v>3</v>
      </c>
      <c r="AQ34" s="139">
        <v>3</v>
      </c>
      <c r="AR34" s="139">
        <v>3</v>
      </c>
      <c r="AS34" s="139">
        <v>3</v>
      </c>
      <c r="AT34" s="139">
        <v>3</v>
      </c>
    </row>
    <row r="35" spans="1:46">
      <c r="A35" s="180">
        <v>33</v>
      </c>
      <c r="B35" s="138">
        <v>3</v>
      </c>
      <c r="C35" s="139">
        <v>2</v>
      </c>
      <c r="D35" s="139">
        <v>3</v>
      </c>
      <c r="E35" s="139">
        <v>2</v>
      </c>
      <c r="F35" s="139">
        <v>3</v>
      </c>
      <c r="G35" s="139">
        <v>3</v>
      </c>
      <c r="H35" s="139">
        <v>3</v>
      </c>
      <c r="I35" s="139">
        <v>3</v>
      </c>
      <c r="J35" s="139">
        <v>3</v>
      </c>
      <c r="K35" s="139">
        <v>2</v>
      </c>
      <c r="L35" s="139">
        <v>3</v>
      </c>
      <c r="M35" s="139">
        <v>3</v>
      </c>
      <c r="N35" s="139">
        <v>2</v>
      </c>
      <c r="O35" s="139">
        <v>3</v>
      </c>
      <c r="P35" s="139">
        <v>2</v>
      </c>
      <c r="Q35" s="139">
        <v>2</v>
      </c>
      <c r="R35" s="139">
        <v>2</v>
      </c>
      <c r="S35" s="139">
        <v>2</v>
      </c>
      <c r="T35" s="139">
        <v>2</v>
      </c>
      <c r="U35" s="139">
        <v>2</v>
      </c>
      <c r="V35" s="139">
        <v>3</v>
      </c>
      <c r="W35" s="139">
        <v>3</v>
      </c>
      <c r="X35" s="139">
        <v>3</v>
      </c>
      <c r="Y35" s="139">
        <v>3</v>
      </c>
      <c r="Z35" s="139">
        <v>3</v>
      </c>
      <c r="AA35" s="139">
        <v>3</v>
      </c>
      <c r="AB35" s="139">
        <v>3</v>
      </c>
      <c r="AC35" s="139">
        <v>2</v>
      </c>
      <c r="AD35" s="139">
        <v>3</v>
      </c>
      <c r="AE35" s="139">
        <v>3</v>
      </c>
      <c r="AF35" s="139">
        <v>3</v>
      </c>
      <c r="AG35" s="139">
        <v>3</v>
      </c>
      <c r="AH35" s="139">
        <v>3</v>
      </c>
      <c r="AI35" s="139">
        <v>3</v>
      </c>
      <c r="AJ35" s="139">
        <v>3</v>
      </c>
      <c r="AK35" s="139">
        <v>2</v>
      </c>
      <c r="AL35" s="139">
        <v>3</v>
      </c>
      <c r="AM35" s="139">
        <v>3</v>
      </c>
      <c r="AN35" s="139">
        <v>3</v>
      </c>
      <c r="AO35" s="139">
        <v>3</v>
      </c>
      <c r="AP35" s="139">
        <v>3</v>
      </c>
      <c r="AQ35" s="139">
        <v>3</v>
      </c>
      <c r="AR35" s="139">
        <v>3</v>
      </c>
      <c r="AS35" s="139">
        <v>3</v>
      </c>
      <c r="AT35" s="139">
        <v>3</v>
      </c>
    </row>
    <row r="36" spans="1:46">
      <c r="A36" s="183">
        <v>34</v>
      </c>
      <c r="B36" s="138">
        <v>2</v>
      </c>
      <c r="C36" s="139">
        <v>2</v>
      </c>
      <c r="D36" s="139">
        <v>2</v>
      </c>
      <c r="E36" s="139">
        <v>2</v>
      </c>
      <c r="F36" s="139">
        <v>2</v>
      </c>
      <c r="G36" s="139">
        <v>3</v>
      </c>
      <c r="H36" s="139">
        <v>3</v>
      </c>
      <c r="I36" s="139">
        <v>2</v>
      </c>
      <c r="J36" s="139">
        <v>3</v>
      </c>
      <c r="K36" s="139">
        <v>2</v>
      </c>
      <c r="L36" s="139">
        <v>3</v>
      </c>
      <c r="M36" s="139">
        <v>3</v>
      </c>
      <c r="N36" s="139">
        <v>1</v>
      </c>
      <c r="O36" s="139">
        <v>2</v>
      </c>
      <c r="P36" s="139">
        <v>2</v>
      </c>
      <c r="Q36" s="139">
        <v>2</v>
      </c>
      <c r="R36" s="139">
        <v>2</v>
      </c>
      <c r="S36" s="139">
        <v>3</v>
      </c>
      <c r="T36" s="139">
        <v>3</v>
      </c>
      <c r="U36" s="139">
        <v>3</v>
      </c>
      <c r="V36" s="139">
        <v>2</v>
      </c>
      <c r="W36" s="139">
        <v>2</v>
      </c>
      <c r="X36" s="139">
        <v>3</v>
      </c>
      <c r="Y36" s="139">
        <v>3</v>
      </c>
      <c r="Z36" s="139">
        <v>2</v>
      </c>
      <c r="AA36" s="139">
        <v>2</v>
      </c>
      <c r="AB36" s="139">
        <v>2</v>
      </c>
      <c r="AC36" s="139">
        <v>2</v>
      </c>
      <c r="AD36" s="139">
        <v>2</v>
      </c>
      <c r="AE36" s="139">
        <v>2</v>
      </c>
      <c r="AF36" s="139">
        <v>2</v>
      </c>
      <c r="AG36" s="139">
        <v>3</v>
      </c>
      <c r="AH36" s="139">
        <v>3</v>
      </c>
      <c r="AI36" s="139">
        <v>2</v>
      </c>
      <c r="AJ36" s="139">
        <v>2</v>
      </c>
      <c r="AK36" s="139">
        <v>2</v>
      </c>
      <c r="AL36" s="139">
        <v>2</v>
      </c>
      <c r="AM36" s="139">
        <v>2</v>
      </c>
      <c r="AN36" s="139">
        <v>3</v>
      </c>
      <c r="AO36" s="139">
        <v>2</v>
      </c>
      <c r="AP36" s="139">
        <v>3</v>
      </c>
      <c r="AQ36" s="139">
        <v>3</v>
      </c>
      <c r="AR36" s="139">
        <v>3</v>
      </c>
      <c r="AS36" s="139">
        <v>3</v>
      </c>
      <c r="AT36" s="139">
        <v>3</v>
      </c>
    </row>
    <row r="37" spans="1:46">
      <c r="A37" s="183">
        <v>35</v>
      </c>
      <c r="B37" s="138">
        <v>2</v>
      </c>
      <c r="C37" s="138">
        <v>2</v>
      </c>
      <c r="D37" s="138">
        <v>2</v>
      </c>
      <c r="E37" s="138">
        <v>1</v>
      </c>
      <c r="F37" s="138">
        <v>2</v>
      </c>
      <c r="G37" s="138">
        <v>2</v>
      </c>
      <c r="H37" s="138">
        <v>2</v>
      </c>
      <c r="I37" s="138">
        <v>2</v>
      </c>
      <c r="J37" s="138">
        <v>2</v>
      </c>
      <c r="K37" s="138">
        <v>1</v>
      </c>
      <c r="L37" s="139">
        <v>3</v>
      </c>
      <c r="M37" s="139">
        <v>3</v>
      </c>
      <c r="N37" s="139">
        <v>2</v>
      </c>
      <c r="O37" s="139">
        <v>2</v>
      </c>
      <c r="P37" s="139">
        <v>3</v>
      </c>
      <c r="Q37" s="139">
        <v>2</v>
      </c>
      <c r="R37" s="139">
        <v>1</v>
      </c>
      <c r="S37" s="139">
        <v>1</v>
      </c>
      <c r="T37" s="139">
        <v>2</v>
      </c>
      <c r="U37" s="139">
        <v>2</v>
      </c>
      <c r="V37" s="139">
        <v>2</v>
      </c>
      <c r="W37" s="139">
        <v>1</v>
      </c>
      <c r="X37" s="139">
        <v>1</v>
      </c>
      <c r="Y37" s="139">
        <v>1</v>
      </c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</row>
    <row r="38" spans="1:46">
      <c r="A38" s="180">
        <v>36</v>
      </c>
      <c r="B38" s="138">
        <v>3</v>
      </c>
      <c r="C38" s="139">
        <v>2</v>
      </c>
      <c r="D38" s="139">
        <v>3</v>
      </c>
      <c r="E38" s="139">
        <v>2</v>
      </c>
      <c r="F38" s="139">
        <v>2</v>
      </c>
      <c r="G38" s="139">
        <v>3</v>
      </c>
      <c r="H38" s="139">
        <v>2</v>
      </c>
      <c r="I38" s="139">
        <v>3</v>
      </c>
      <c r="J38" s="139">
        <v>2</v>
      </c>
      <c r="K38" s="139">
        <v>3</v>
      </c>
      <c r="L38" s="139">
        <v>3</v>
      </c>
      <c r="M38" s="139">
        <v>3</v>
      </c>
      <c r="N38" s="139">
        <v>3</v>
      </c>
      <c r="O38" s="139">
        <v>2</v>
      </c>
      <c r="P38" s="139">
        <v>3</v>
      </c>
      <c r="Q38" s="139">
        <v>3</v>
      </c>
      <c r="R38" s="139">
        <v>2</v>
      </c>
      <c r="S38" s="139">
        <v>3</v>
      </c>
      <c r="T38" s="139">
        <v>3</v>
      </c>
      <c r="U38" s="139">
        <v>2</v>
      </c>
      <c r="V38" s="139">
        <v>3</v>
      </c>
      <c r="W38" s="139">
        <v>3</v>
      </c>
      <c r="X38" s="139">
        <v>2</v>
      </c>
      <c r="Y38" s="139">
        <v>3</v>
      </c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</row>
    <row r="39" spans="1:46">
      <c r="A39" s="183">
        <v>37</v>
      </c>
      <c r="B39" s="138">
        <v>3</v>
      </c>
      <c r="C39" s="139">
        <v>3</v>
      </c>
      <c r="D39" s="139">
        <v>3</v>
      </c>
      <c r="E39" s="139">
        <v>2</v>
      </c>
      <c r="F39" s="139">
        <v>2</v>
      </c>
      <c r="G39" s="139">
        <v>3</v>
      </c>
      <c r="H39" s="139">
        <v>2</v>
      </c>
      <c r="I39" s="139">
        <v>3</v>
      </c>
      <c r="J39" s="139">
        <v>3</v>
      </c>
      <c r="K39" s="139">
        <v>1</v>
      </c>
      <c r="L39" s="139">
        <v>3</v>
      </c>
      <c r="M39" s="139">
        <v>3</v>
      </c>
      <c r="N39" s="139">
        <v>2</v>
      </c>
      <c r="O39" s="139">
        <v>2</v>
      </c>
      <c r="P39" s="139">
        <v>2</v>
      </c>
      <c r="Q39" s="139">
        <v>2</v>
      </c>
      <c r="R39" s="139">
        <v>2</v>
      </c>
      <c r="S39" s="139">
        <v>1</v>
      </c>
      <c r="T39" s="139">
        <v>2</v>
      </c>
      <c r="U39" s="139">
        <v>1</v>
      </c>
      <c r="V39" s="139">
        <v>1</v>
      </c>
      <c r="W39" s="139">
        <v>2</v>
      </c>
      <c r="X39" s="139">
        <v>3</v>
      </c>
      <c r="Y39" s="139">
        <v>1</v>
      </c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</row>
    <row r="40" spans="1:46">
      <c r="A40" s="183">
        <v>38</v>
      </c>
      <c r="B40" s="138">
        <v>2</v>
      </c>
      <c r="C40" s="138">
        <v>2</v>
      </c>
      <c r="D40" s="138">
        <v>2</v>
      </c>
      <c r="E40" s="138">
        <v>1</v>
      </c>
      <c r="F40" s="138">
        <v>1</v>
      </c>
      <c r="G40" s="138">
        <v>2</v>
      </c>
      <c r="H40" s="138">
        <v>2</v>
      </c>
      <c r="I40" s="138">
        <v>3</v>
      </c>
      <c r="J40" s="138">
        <v>3</v>
      </c>
      <c r="K40" s="138">
        <v>3</v>
      </c>
      <c r="L40" s="138">
        <v>3</v>
      </c>
      <c r="M40" s="139">
        <v>3</v>
      </c>
      <c r="N40" s="139"/>
      <c r="O40" s="139">
        <v>2</v>
      </c>
      <c r="P40" s="139">
        <v>2</v>
      </c>
      <c r="Q40" s="139">
        <v>2</v>
      </c>
      <c r="R40" s="139">
        <v>2</v>
      </c>
      <c r="S40" s="139">
        <v>2</v>
      </c>
      <c r="T40" s="139">
        <v>2</v>
      </c>
      <c r="U40" s="139">
        <v>2</v>
      </c>
      <c r="V40" s="139">
        <v>2</v>
      </c>
      <c r="W40" s="139">
        <v>2</v>
      </c>
      <c r="X40" s="139">
        <v>2</v>
      </c>
      <c r="Y40" s="139">
        <v>2</v>
      </c>
      <c r="Z40" s="139">
        <v>2</v>
      </c>
      <c r="AA40" s="139">
        <v>2</v>
      </c>
      <c r="AB40" s="139">
        <v>3</v>
      </c>
      <c r="AC40" s="139">
        <v>3</v>
      </c>
      <c r="AD40" s="139">
        <v>3</v>
      </c>
      <c r="AE40" s="139">
        <v>3</v>
      </c>
      <c r="AF40" s="139">
        <v>3</v>
      </c>
      <c r="AG40" s="139">
        <v>2</v>
      </c>
      <c r="AH40" s="139">
        <v>2</v>
      </c>
      <c r="AI40" s="139">
        <v>2</v>
      </c>
      <c r="AJ40" s="139">
        <v>2</v>
      </c>
      <c r="AK40" s="139">
        <v>2</v>
      </c>
      <c r="AL40" s="139">
        <v>3</v>
      </c>
      <c r="AM40" s="139">
        <v>2</v>
      </c>
      <c r="AN40" s="139">
        <v>2</v>
      </c>
      <c r="AO40" s="139">
        <v>2</v>
      </c>
      <c r="AP40" s="139">
        <v>1</v>
      </c>
      <c r="AQ40" s="139">
        <v>1</v>
      </c>
      <c r="AR40" s="139">
        <v>1</v>
      </c>
      <c r="AS40" s="139">
        <v>1</v>
      </c>
      <c r="AT40" s="139">
        <v>2</v>
      </c>
    </row>
    <row r="41" spans="1:46">
      <c r="A41" s="180">
        <v>39</v>
      </c>
      <c r="B41" s="138">
        <v>3</v>
      </c>
      <c r="C41" s="139">
        <v>3</v>
      </c>
      <c r="D41" s="139">
        <v>3</v>
      </c>
      <c r="E41" s="139">
        <v>3</v>
      </c>
      <c r="F41" s="139">
        <v>3</v>
      </c>
      <c r="G41" s="139">
        <v>3</v>
      </c>
      <c r="H41" s="139">
        <v>3</v>
      </c>
      <c r="I41" s="139">
        <v>2</v>
      </c>
      <c r="J41" s="139">
        <v>3</v>
      </c>
      <c r="K41" s="139">
        <v>2</v>
      </c>
      <c r="L41" s="139">
        <v>3</v>
      </c>
      <c r="M41" s="139">
        <v>3</v>
      </c>
      <c r="N41" s="139">
        <v>2</v>
      </c>
      <c r="O41" s="139">
        <v>3</v>
      </c>
      <c r="P41" s="139">
        <v>3</v>
      </c>
      <c r="Q41" s="139">
        <v>3</v>
      </c>
      <c r="R41" s="139">
        <v>3</v>
      </c>
      <c r="S41" s="139">
        <v>3</v>
      </c>
      <c r="T41" s="139">
        <v>3</v>
      </c>
      <c r="U41" s="139">
        <v>2</v>
      </c>
      <c r="V41" s="139">
        <v>3</v>
      </c>
      <c r="W41" s="139">
        <v>3</v>
      </c>
      <c r="X41" s="139">
        <v>2</v>
      </c>
      <c r="Y41" s="139">
        <v>3</v>
      </c>
      <c r="Z41" s="139">
        <v>3</v>
      </c>
      <c r="AA41" s="139">
        <v>3</v>
      </c>
      <c r="AB41" s="139">
        <v>3</v>
      </c>
      <c r="AC41" s="139">
        <v>3</v>
      </c>
      <c r="AD41" s="139">
        <v>3</v>
      </c>
      <c r="AE41" s="139">
        <v>3</v>
      </c>
      <c r="AF41" s="139">
        <v>3</v>
      </c>
      <c r="AG41" s="139">
        <v>3</v>
      </c>
      <c r="AH41" s="139">
        <v>3</v>
      </c>
      <c r="AI41" s="139">
        <v>3</v>
      </c>
      <c r="AJ41" s="139">
        <v>3</v>
      </c>
      <c r="AK41" s="139">
        <v>3</v>
      </c>
      <c r="AL41" s="139">
        <v>2</v>
      </c>
      <c r="AM41" s="139">
        <v>2</v>
      </c>
      <c r="AN41" s="139">
        <v>2</v>
      </c>
      <c r="AO41" s="139">
        <v>2</v>
      </c>
      <c r="AP41" s="139">
        <v>3</v>
      </c>
      <c r="AQ41" s="139">
        <v>2</v>
      </c>
      <c r="AR41" s="139">
        <v>3</v>
      </c>
      <c r="AS41" s="139">
        <v>3</v>
      </c>
      <c r="AT41" s="139">
        <v>3</v>
      </c>
    </row>
    <row r="42" spans="1:46">
      <c r="A42" s="183">
        <v>40</v>
      </c>
      <c r="B42" s="138">
        <v>1</v>
      </c>
      <c r="C42" s="138">
        <v>2</v>
      </c>
      <c r="D42" s="138">
        <v>2</v>
      </c>
      <c r="E42" s="138">
        <v>2</v>
      </c>
      <c r="F42" s="138"/>
      <c r="G42" s="138">
        <v>3</v>
      </c>
      <c r="H42" s="138"/>
      <c r="I42" s="138">
        <v>2</v>
      </c>
      <c r="J42" s="138">
        <v>2</v>
      </c>
      <c r="K42" s="138">
        <v>2</v>
      </c>
      <c r="L42" s="138">
        <v>2</v>
      </c>
      <c r="M42" s="139">
        <v>3</v>
      </c>
      <c r="N42" s="139">
        <v>2</v>
      </c>
      <c r="O42" s="139">
        <v>2</v>
      </c>
      <c r="P42" s="139"/>
      <c r="Q42" s="139">
        <v>2</v>
      </c>
      <c r="R42" s="139">
        <v>2</v>
      </c>
      <c r="S42" s="139">
        <v>2</v>
      </c>
      <c r="T42" s="139">
        <v>3</v>
      </c>
      <c r="U42" s="139"/>
      <c r="V42" s="139">
        <v>3</v>
      </c>
      <c r="W42" s="139">
        <v>3</v>
      </c>
      <c r="X42" s="139">
        <v>3</v>
      </c>
      <c r="Y42" s="139">
        <v>2</v>
      </c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</row>
    <row r="43" spans="1:46">
      <c r="A43" s="183">
        <v>41</v>
      </c>
      <c r="B43" s="138">
        <v>3</v>
      </c>
      <c r="C43" s="139">
        <v>3</v>
      </c>
      <c r="D43" s="139">
        <v>3</v>
      </c>
      <c r="E43" s="139">
        <v>2</v>
      </c>
      <c r="F43" s="139">
        <v>2</v>
      </c>
      <c r="G43" s="139">
        <v>3</v>
      </c>
      <c r="H43" s="139">
        <v>2</v>
      </c>
      <c r="I43" s="139">
        <v>3</v>
      </c>
      <c r="J43" s="139">
        <v>2</v>
      </c>
      <c r="K43" s="139">
        <v>3</v>
      </c>
      <c r="L43" s="139">
        <v>2</v>
      </c>
      <c r="M43" s="139">
        <v>3</v>
      </c>
      <c r="N43" s="139">
        <v>3</v>
      </c>
      <c r="O43" s="139">
        <v>3</v>
      </c>
      <c r="P43" s="139">
        <v>2</v>
      </c>
      <c r="Q43" s="139">
        <v>1</v>
      </c>
      <c r="R43" s="139">
        <v>2</v>
      </c>
      <c r="S43" s="139">
        <v>2</v>
      </c>
      <c r="T43" s="139">
        <v>2</v>
      </c>
      <c r="U43" s="139">
        <v>2</v>
      </c>
      <c r="V43" s="139">
        <v>2</v>
      </c>
      <c r="W43" s="139">
        <v>2</v>
      </c>
      <c r="X43" s="139">
        <v>2</v>
      </c>
      <c r="Y43" s="139">
        <v>3</v>
      </c>
      <c r="Z43" s="139">
        <v>2</v>
      </c>
      <c r="AA43" s="139">
        <v>3</v>
      </c>
      <c r="AB43" s="139">
        <v>3</v>
      </c>
      <c r="AC43" s="139">
        <v>3</v>
      </c>
      <c r="AD43" s="139">
        <v>2</v>
      </c>
      <c r="AE43" s="139">
        <v>2</v>
      </c>
      <c r="AF43" s="139">
        <v>3</v>
      </c>
      <c r="AG43" s="139">
        <v>2</v>
      </c>
      <c r="AH43" s="139">
        <v>3</v>
      </c>
      <c r="AI43" s="139">
        <v>2</v>
      </c>
      <c r="AJ43" s="139">
        <v>2</v>
      </c>
      <c r="AK43" s="139">
        <v>2</v>
      </c>
      <c r="AL43" s="139">
        <v>2</v>
      </c>
      <c r="AM43" s="139">
        <v>2</v>
      </c>
      <c r="AN43" s="139">
        <v>2</v>
      </c>
      <c r="AO43" s="139">
        <v>2</v>
      </c>
      <c r="AP43" s="139">
        <v>2</v>
      </c>
      <c r="AQ43" s="139">
        <v>2</v>
      </c>
      <c r="AR43" s="139">
        <v>3</v>
      </c>
      <c r="AS43" s="139">
        <v>2</v>
      </c>
      <c r="AT43" s="139">
        <v>2</v>
      </c>
    </row>
    <row r="44" spans="1:46">
      <c r="A44" s="183">
        <v>42</v>
      </c>
      <c r="B44" s="138">
        <v>2</v>
      </c>
      <c r="C44" s="139">
        <v>3</v>
      </c>
      <c r="D44" s="139">
        <v>2</v>
      </c>
      <c r="E44" s="139">
        <v>2</v>
      </c>
      <c r="F44" s="139">
        <v>3</v>
      </c>
      <c r="G44" s="139">
        <v>2</v>
      </c>
      <c r="H44" s="139">
        <v>2</v>
      </c>
      <c r="I44" s="139">
        <v>2</v>
      </c>
      <c r="J44" s="139">
        <v>2</v>
      </c>
      <c r="K44" s="139">
        <v>2</v>
      </c>
      <c r="L44" s="139">
        <v>2</v>
      </c>
      <c r="M44" s="139">
        <v>2</v>
      </c>
      <c r="N44" s="139">
        <v>3</v>
      </c>
      <c r="O44" s="139">
        <v>2</v>
      </c>
      <c r="P44" s="139">
        <v>2</v>
      </c>
      <c r="Q44" s="139">
        <v>2</v>
      </c>
      <c r="R44" s="139">
        <v>2</v>
      </c>
      <c r="S44" s="139">
        <v>3</v>
      </c>
      <c r="T44" s="139">
        <v>3</v>
      </c>
      <c r="U44" s="139">
        <v>2</v>
      </c>
      <c r="V44" s="139">
        <v>2</v>
      </c>
      <c r="W44" s="139">
        <v>2</v>
      </c>
      <c r="X44" s="139">
        <v>2</v>
      </c>
      <c r="Y44" s="139">
        <v>2</v>
      </c>
      <c r="Z44" s="139">
        <v>2</v>
      </c>
      <c r="AA44" s="139">
        <v>3</v>
      </c>
      <c r="AB44" s="139">
        <v>3</v>
      </c>
      <c r="AC44" s="139">
        <v>3</v>
      </c>
      <c r="AD44" s="139">
        <v>2</v>
      </c>
      <c r="AE44" s="139">
        <v>2</v>
      </c>
      <c r="AF44" s="139">
        <v>3</v>
      </c>
      <c r="AG44" s="139">
        <v>2</v>
      </c>
      <c r="AH44" s="139">
        <v>3</v>
      </c>
      <c r="AI44" s="139">
        <v>2</v>
      </c>
      <c r="AJ44" s="139">
        <v>2</v>
      </c>
      <c r="AK44" s="139">
        <v>2</v>
      </c>
      <c r="AL44" s="139">
        <v>2</v>
      </c>
      <c r="AM44" s="139">
        <v>2</v>
      </c>
      <c r="AN44" s="139">
        <v>2</v>
      </c>
      <c r="AO44" s="139">
        <v>2</v>
      </c>
      <c r="AP44" s="139">
        <v>2</v>
      </c>
      <c r="AQ44" s="139">
        <v>2</v>
      </c>
      <c r="AR44" s="139">
        <v>3</v>
      </c>
      <c r="AS44" s="139">
        <v>2</v>
      </c>
      <c r="AT44" s="139">
        <v>2</v>
      </c>
    </row>
    <row r="45" spans="1:46">
      <c r="A45" s="180">
        <v>43</v>
      </c>
      <c r="B45" s="138">
        <v>1</v>
      </c>
      <c r="C45" s="138">
        <v>1</v>
      </c>
      <c r="D45" s="138">
        <v>1</v>
      </c>
      <c r="E45" s="138">
        <v>1</v>
      </c>
      <c r="F45" s="138">
        <v>1</v>
      </c>
      <c r="G45" s="138">
        <v>1</v>
      </c>
      <c r="H45" s="138">
        <v>1</v>
      </c>
      <c r="I45" s="138">
        <v>2</v>
      </c>
      <c r="J45" s="138">
        <v>2</v>
      </c>
      <c r="K45" s="138">
        <v>2</v>
      </c>
      <c r="L45" s="138">
        <v>3</v>
      </c>
      <c r="M45" s="139">
        <v>3</v>
      </c>
      <c r="N45" s="139">
        <v>1</v>
      </c>
      <c r="O45" s="139">
        <v>1</v>
      </c>
      <c r="P45" s="139">
        <v>1</v>
      </c>
      <c r="Q45" s="139">
        <v>1</v>
      </c>
      <c r="R45" s="139">
        <v>1</v>
      </c>
      <c r="S45" s="139">
        <v>1</v>
      </c>
      <c r="T45" s="139">
        <v>1</v>
      </c>
      <c r="U45" s="139">
        <v>1</v>
      </c>
      <c r="V45" s="139">
        <v>1</v>
      </c>
      <c r="W45" s="139">
        <v>1</v>
      </c>
      <c r="X45" s="139">
        <v>1</v>
      </c>
      <c r="Y45" s="139">
        <v>1</v>
      </c>
      <c r="Z45" s="139">
        <v>2</v>
      </c>
      <c r="AA45" s="139">
        <v>1</v>
      </c>
      <c r="AB45" s="139">
        <v>2</v>
      </c>
      <c r="AC45" s="139">
        <v>2</v>
      </c>
      <c r="AD45" s="139">
        <v>2</v>
      </c>
      <c r="AE45" s="139">
        <v>2</v>
      </c>
      <c r="AF45" s="139">
        <v>2</v>
      </c>
      <c r="AG45" s="139">
        <v>2</v>
      </c>
      <c r="AH45" s="139">
        <v>2</v>
      </c>
      <c r="AI45" s="139">
        <v>1</v>
      </c>
      <c r="AJ45" s="139">
        <v>2</v>
      </c>
      <c r="AK45" s="139">
        <v>1</v>
      </c>
      <c r="AL45" s="139">
        <v>2</v>
      </c>
      <c r="AM45" s="139">
        <v>2</v>
      </c>
      <c r="AN45" s="139">
        <v>2</v>
      </c>
      <c r="AO45" s="139">
        <v>1</v>
      </c>
      <c r="AP45" s="139">
        <v>1</v>
      </c>
      <c r="AQ45" s="139">
        <v>1</v>
      </c>
      <c r="AR45" s="139">
        <v>1</v>
      </c>
      <c r="AS45" s="139">
        <v>1</v>
      </c>
      <c r="AT45" s="139">
        <v>1</v>
      </c>
    </row>
    <row r="46" spans="1:46">
      <c r="A46" s="183">
        <v>44</v>
      </c>
      <c r="B46" s="138">
        <v>2</v>
      </c>
      <c r="C46" s="138">
        <v>3</v>
      </c>
      <c r="D46" s="139">
        <v>2</v>
      </c>
      <c r="E46" s="139">
        <v>1</v>
      </c>
      <c r="F46" s="138">
        <v>2</v>
      </c>
      <c r="G46" s="138">
        <v>3</v>
      </c>
      <c r="H46" s="138">
        <v>2</v>
      </c>
      <c r="I46" s="138">
        <v>2</v>
      </c>
      <c r="J46" s="139">
        <v>3</v>
      </c>
      <c r="K46" s="139">
        <v>2</v>
      </c>
      <c r="L46" s="139">
        <v>3</v>
      </c>
      <c r="M46" s="139">
        <v>3</v>
      </c>
      <c r="N46" s="139">
        <v>3</v>
      </c>
      <c r="O46" s="139">
        <v>3</v>
      </c>
      <c r="P46" s="139">
        <v>3</v>
      </c>
      <c r="Q46" s="139">
        <v>3</v>
      </c>
      <c r="R46" s="139">
        <v>3</v>
      </c>
      <c r="S46" s="139">
        <v>3</v>
      </c>
      <c r="T46" s="139">
        <v>3</v>
      </c>
      <c r="U46" s="139">
        <v>3</v>
      </c>
      <c r="V46" s="139">
        <v>3</v>
      </c>
      <c r="W46" s="139">
        <v>3</v>
      </c>
      <c r="X46" s="139">
        <v>2</v>
      </c>
      <c r="Y46" s="139">
        <v>2</v>
      </c>
      <c r="Z46" s="139">
        <v>3</v>
      </c>
      <c r="AA46" s="139">
        <v>2</v>
      </c>
      <c r="AB46" s="139">
        <v>2</v>
      </c>
      <c r="AC46" s="139">
        <v>3</v>
      </c>
      <c r="AD46" s="139">
        <v>2</v>
      </c>
      <c r="AE46" s="139">
        <v>1</v>
      </c>
      <c r="AF46" s="139">
        <v>3</v>
      </c>
      <c r="AG46" s="139">
        <v>3</v>
      </c>
      <c r="AH46" s="139">
        <v>3</v>
      </c>
      <c r="AI46" s="139">
        <v>2</v>
      </c>
      <c r="AJ46" s="139">
        <v>3</v>
      </c>
      <c r="AK46" s="139">
        <v>2</v>
      </c>
      <c r="AL46" s="139">
        <v>3</v>
      </c>
      <c r="AM46" s="139">
        <v>2</v>
      </c>
      <c r="AN46" s="139">
        <v>1</v>
      </c>
      <c r="AO46" s="139">
        <v>2</v>
      </c>
      <c r="AP46" s="139">
        <v>2</v>
      </c>
      <c r="AQ46" s="139">
        <v>3</v>
      </c>
      <c r="AR46" s="139">
        <v>3</v>
      </c>
      <c r="AS46" s="139">
        <v>2</v>
      </c>
      <c r="AT46" s="139">
        <v>3</v>
      </c>
    </row>
    <row r="47" spans="1:46">
      <c r="A47" s="180">
        <v>45</v>
      </c>
      <c r="B47" s="138">
        <v>2</v>
      </c>
      <c r="C47" s="139">
        <v>2</v>
      </c>
      <c r="D47" s="139">
        <v>2</v>
      </c>
      <c r="E47" s="139">
        <v>3</v>
      </c>
      <c r="F47" s="139">
        <v>1</v>
      </c>
      <c r="G47" s="139">
        <v>3</v>
      </c>
      <c r="H47" s="139">
        <v>3</v>
      </c>
      <c r="I47" s="139">
        <v>3</v>
      </c>
      <c r="J47" s="139">
        <v>3</v>
      </c>
      <c r="K47" s="139">
        <v>2</v>
      </c>
      <c r="L47" s="139">
        <v>2</v>
      </c>
      <c r="M47" s="139">
        <v>3</v>
      </c>
      <c r="N47" s="139">
        <v>3</v>
      </c>
      <c r="O47" s="139">
        <v>3</v>
      </c>
      <c r="P47" s="139">
        <v>3</v>
      </c>
      <c r="Q47" s="139">
        <v>2</v>
      </c>
      <c r="R47" s="139">
        <v>2</v>
      </c>
      <c r="S47" s="139">
        <v>3</v>
      </c>
      <c r="T47" s="139">
        <v>3</v>
      </c>
      <c r="U47" s="139">
        <v>2</v>
      </c>
      <c r="V47" s="139">
        <v>2</v>
      </c>
      <c r="W47" s="139">
        <v>3</v>
      </c>
      <c r="X47" s="139">
        <v>3</v>
      </c>
      <c r="Y47" s="139">
        <v>2</v>
      </c>
      <c r="Z47" s="139">
        <v>3</v>
      </c>
      <c r="AA47" s="139">
        <v>2</v>
      </c>
      <c r="AB47" s="139">
        <v>3</v>
      </c>
      <c r="AC47" s="139">
        <v>2</v>
      </c>
      <c r="AD47" s="139">
        <v>3</v>
      </c>
      <c r="AE47" s="139">
        <v>2</v>
      </c>
      <c r="AF47" s="139">
        <v>2</v>
      </c>
      <c r="AG47" s="139">
        <v>3</v>
      </c>
      <c r="AH47" s="139">
        <v>2</v>
      </c>
      <c r="AI47" s="139">
        <v>2</v>
      </c>
      <c r="AJ47" s="139">
        <v>3</v>
      </c>
      <c r="AK47" s="139">
        <v>3</v>
      </c>
      <c r="AL47" s="139">
        <v>3</v>
      </c>
      <c r="AM47" s="139">
        <v>3</v>
      </c>
      <c r="AN47" s="139">
        <v>2</v>
      </c>
      <c r="AO47" s="139">
        <v>3</v>
      </c>
      <c r="AP47" s="139">
        <v>3</v>
      </c>
      <c r="AQ47" s="139">
        <v>3</v>
      </c>
      <c r="AR47" s="139">
        <v>2</v>
      </c>
      <c r="AS47" s="139">
        <v>2</v>
      </c>
      <c r="AT47" s="139">
        <v>2</v>
      </c>
    </row>
    <row r="48" spans="1:46">
      <c r="A48" s="183">
        <v>46</v>
      </c>
      <c r="B48" s="138">
        <v>3</v>
      </c>
      <c r="C48" s="139">
        <v>3</v>
      </c>
      <c r="D48" s="139">
        <v>3</v>
      </c>
      <c r="E48" s="139">
        <v>3</v>
      </c>
      <c r="F48" s="139">
        <v>3</v>
      </c>
      <c r="G48" s="139">
        <v>3</v>
      </c>
      <c r="H48" s="139">
        <v>3</v>
      </c>
      <c r="I48" s="139">
        <v>3</v>
      </c>
      <c r="J48" s="139">
        <v>3</v>
      </c>
      <c r="K48" s="139">
        <v>3</v>
      </c>
      <c r="L48" s="139">
        <v>3</v>
      </c>
      <c r="M48" s="139">
        <v>3</v>
      </c>
      <c r="N48" s="139">
        <v>3</v>
      </c>
      <c r="O48" s="139">
        <v>3</v>
      </c>
      <c r="P48" s="139">
        <v>3</v>
      </c>
      <c r="Q48" s="139">
        <v>3</v>
      </c>
      <c r="R48" s="139">
        <v>3</v>
      </c>
      <c r="S48" s="139">
        <v>3</v>
      </c>
      <c r="T48" s="139">
        <v>3</v>
      </c>
      <c r="U48" s="139">
        <v>3</v>
      </c>
      <c r="V48" s="139">
        <v>3</v>
      </c>
      <c r="W48" s="139">
        <v>3</v>
      </c>
      <c r="X48" s="139">
        <v>3</v>
      </c>
      <c r="Y48" s="139">
        <v>3</v>
      </c>
      <c r="Z48" s="139">
        <v>3</v>
      </c>
      <c r="AA48" s="139">
        <v>3</v>
      </c>
      <c r="AB48" s="139">
        <v>3</v>
      </c>
      <c r="AC48" s="139">
        <v>3</v>
      </c>
      <c r="AD48" s="139">
        <v>3</v>
      </c>
      <c r="AE48" s="139">
        <v>3</v>
      </c>
      <c r="AF48" s="139">
        <v>3</v>
      </c>
      <c r="AG48" s="139">
        <v>3</v>
      </c>
      <c r="AH48" s="139">
        <v>3</v>
      </c>
      <c r="AI48" s="139">
        <v>3</v>
      </c>
      <c r="AJ48" s="139">
        <v>3</v>
      </c>
      <c r="AK48" s="139">
        <v>3</v>
      </c>
      <c r="AL48" s="139">
        <v>3</v>
      </c>
      <c r="AM48" s="139">
        <v>3</v>
      </c>
      <c r="AN48" s="139">
        <v>2</v>
      </c>
      <c r="AO48" s="139">
        <v>3</v>
      </c>
      <c r="AP48" s="139">
        <v>2</v>
      </c>
      <c r="AQ48" s="139">
        <v>3</v>
      </c>
      <c r="AR48" s="139">
        <v>3</v>
      </c>
      <c r="AS48" s="139">
        <v>3</v>
      </c>
      <c r="AT48" s="139">
        <v>2</v>
      </c>
    </row>
    <row r="49" spans="1:46">
      <c r="A49" s="180">
        <v>47</v>
      </c>
      <c r="B49" s="138">
        <v>2</v>
      </c>
      <c r="C49" s="139">
        <v>2</v>
      </c>
      <c r="D49" s="139">
        <v>2</v>
      </c>
      <c r="E49" s="139">
        <v>1</v>
      </c>
      <c r="F49" s="139">
        <v>2</v>
      </c>
      <c r="G49" s="139">
        <v>2</v>
      </c>
      <c r="H49" s="139">
        <v>2</v>
      </c>
      <c r="I49" s="139">
        <v>2</v>
      </c>
      <c r="J49" s="139">
        <v>1</v>
      </c>
      <c r="K49" s="139">
        <v>2</v>
      </c>
      <c r="L49" s="139">
        <v>2</v>
      </c>
      <c r="M49" s="139">
        <v>2</v>
      </c>
      <c r="N49" s="139">
        <v>2</v>
      </c>
      <c r="O49" s="139">
        <v>1</v>
      </c>
      <c r="P49" s="139">
        <v>1</v>
      </c>
      <c r="Q49" s="139">
        <v>2</v>
      </c>
      <c r="R49" s="139">
        <v>2</v>
      </c>
      <c r="S49" s="139">
        <v>1</v>
      </c>
      <c r="T49" s="139">
        <v>2</v>
      </c>
      <c r="U49" s="139">
        <v>1</v>
      </c>
      <c r="V49" s="139">
        <v>2</v>
      </c>
      <c r="W49" s="139">
        <v>2</v>
      </c>
      <c r="X49" s="139">
        <v>2</v>
      </c>
      <c r="Y49" s="139">
        <v>2</v>
      </c>
      <c r="Z49" s="139">
        <v>2</v>
      </c>
      <c r="AA49" s="139">
        <v>2</v>
      </c>
      <c r="AB49" s="139">
        <v>1</v>
      </c>
      <c r="AC49" s="139">
        <v>2</v>
      </c>
      <c r="AD49" s="139">
        <v>2</v>
      </c>
      <c r="AE49" s="139">
        <v>3</v>
      </c>
      <c r="AF49" s="139">
        <v>3</v>
      </c>
      <c r="AG49" s="139">
        <v>2</v>
      </c>
      <c r="AH49" s="139">
        <v>2</v>
      </c>
      <c r="AI49" s="139">
        <v>2</v>
      </c>
      <c r="AJ49" s="139">
        <v>2</v>
      </c>
      <c r="AK49" s="139">
        <v>2</v>
      </c>
      <c r="AL49" s="139">
        <v>2</v>
      </c>
      <c r="AM49" s="139">
        <v>2</v>
      </c>
      <c r="AN49" s="139">
        <v>1</v>
      </c>
      <c r="AO49" s="139">
        <v>2</v>
      </c>
      <c r="AP49" s="139">
        <v>2</v>
      </c>
      <c r="AQ49" s="139">
        <v>1</v>
      </c>
      <c r="AR49" s="139">
        <v>2</v>
      </c>
      <c r="AS49" s="139">
        <v>2</v>
      </c>
      <c r="AT49" s="139">
        <v>2</v>
      </c>
    </row>
    <row r="50" spans="1:46">
      <c r="A50" s="183">
        <v>48</v>
      </c>
      <c r="B50" s="138">
        <v>1</v>
      </c>
      <c r="C50" s="139">
        <v>1</v>
      </c>
      <c r="D50" s="139">
        <v>2</v>
      </c>
      <c r="E50" s="139">
        <v>2</v>
      </c>
      <c r="F50" s="139">
        <v>1</v>
      </c>
      <c r="G50" s="139">
        <v>2</v>
      </c>
      <c r="H50" s="139">
        <v>1</v>
      </c>
      <c r="I50" s="139">
        <v>2</v>
      </c>
      <c r="J50" s="139">
        <v>1</v>
      </c>
      <c r="K50" s="139">
        <v>2</v>
      </c>
      <c r="L50" s="139">
        <v>2</v>
      </c>
      <c r="M50" s="139">
        <v>2</v>
      </c>
      <c r="N50" s="139">
        <v>2</v>
      </c>
      <c r="O50" s="139">
        <v>2</v>
      </c>
      <c r="P50" s="139">
        <v>1</v>
      </c>
      <c r="Q50" s="139">
        <v>2</v>
      </c>
      <c r="R50" s="139">
        <v>2</v>
      </c>
      <c r="S50" s="139">
        <v>2</v>
      </c>
      <c r="T50" s="139">
        <v>2</v>
      </c>
      <c r="U50" s="139">
        <v>2</v>
      </c>
      <c r="V50" s="139">
        <v>2</v>
      </c>
      <c r="W50" s="139">
        <v>1</v>
      </c>
      <c r="X50" s="139">
        <v>2</v>
      </c>
      <c r="Y50" s="139">
        <v>2</v>
      </c>
      <c r="Z50" s="139">
        <v>2</v>
      </c>
      <c r="AA50" s="139">
        <v>2</v>
      </c>
      <c r="AB50" s="139">
        <v>2</v>
      </c>
      <c r="AC50" s="139">
        <v>1</v>
      </c>
      <c r="AD50" s="139">
        <v>2</v>
      </c>
      <c r="AE50" s="139">
        <v>2</v>
      </c>
      <c r="AF50" s="139">
        <v>2</v>
      </c>
      <c r="AG50" s="139">
        <v>2</v>
      </c>
      <c r="AH50" s="139">
        <v>2</v>
      </c>
      <c r="AI50" s="139">
        <v>1</v>
      </c>
      <c r="AJ50" s="139">
        <v>2</v>
      </c>
      <c r="AK50" s="139">
        <v>1</v>
      </c>
      <c r="AL50" s="139">
        <v>1</v>
      </c>
      <c r="AM50" s="139">
        <v>2</v>
      </c>
      <c r="AN50" s="139">
        <v>2</v>
      </c>
      <c r="AO50" s="139">
        <v>1</v>
      </c>
      <c r="AP50" s="139">
        <v>2</v>
      </c>
      <c r="AQ50" s="139">
        <v>2</v>
      </c>
      <c r="AR50" s="139">
        <v>1</v>
      </c>
      <c r="AS50" s="139">
        <v>2</v>
      </c>
      <c r="AT50" s="139">
        <v>2</v>
      </c>
    </row>
    <row r="51" spans="1:46">
      <c r="A51" s="183">
        <v>49</v>
      </c>
      <c r="B51" s="138">
        <v>3</v>
      </c>
      <c r="C51" s="139">
        <v>2</v>
      </c>
      <c r="D51" s="139">
        <v>2</v>
      </c>
      <c r="E51" s="139">
        <v>3</v>
      </c>
      <c r="F51" s="139">
        <v>3</v>
      </c>
      <c r="G51" s="139">
        <v>1</v>
      </c>
      <c r="H51" s="139">
        <v>3</v>
      </c>
      <c r="I51" s="139">
        <v>3</v>
      </c>
      <c r="J51" s="139">
        <v>3</v>
      </c>
      <c r="K51" s="139">
        <v>3</v>
      </c>
      <c r="L51" s="139">
        <v>3</v>
      </c>
      <c r="M51" s="139">
        <v>2</v>
      </c>
      <c r="N51" s="139">
        <v>2</v>
      </c>
      <c r="O51" s="139">
        <v>2</v>
      </c>
      <c r="P51" s="139">
        <v>3</v>
      </c>
      <c r="Q51" s="139">
        <v>3</v>
      </c>
      <c r="R51" s="139">
        <v>2</v>
      </c>
      <c r="S51" s="139">
        <v>1</v>
      </c>
      <c r="T51" s="139">
        <v>3</v>
      </c>
      <c r="U51" s="139">
        <v>3</v>
      </c>
      <c r="V51" s="139">
        <v>2</v>
      </c>
      <c r="W51" s="139">
        <v>2</v>
      </c>
      <c r="X51" s="139">
        <v>3</v>
      </c>
      <c r="Y51" s="139">
        <v>2</v>
      </c>
      <c r="Z51" s="139">
        <v>3</v>
      </c>
      <c r="AA51" s="139">
        <v>2</v>
      </c>
      <c r="AB51" s="139">
        <v>2</v>
      </c>
      <c r="AC51" s="139">
        <v>3</v>
      </c>
      <c r="AD51" s="139">
        <v>2</v>
      </c>
      <c r="AE51" s="139">
        <v>1</v>
      </c>
      <c r="AF51" s="139">
        <v>2</v>
      </c>
      <c r="AG51" s="139">
        <v>3</v>
      </c>
      <c r="AH51" s="139">
        <v>2</v>
      </c>
      <c r="AI51" s="139">
        <v>2</v>
      </c>
      <c r="AJ51" s="139">
        <v>3</v>
      </c>
      <c r="AK51" s="139">
        <v>3</v>
      </c>
      <c r="AL51" s="139">
        <v>3</v>
      </c>
      <c r="AM51" s="139">
        <v>3</v>
      </c>
      <c r="AN51" s="139">
        <v>2</v>
      </c>
      <c r="AO51" s="139">
        <v>2</v>
      </c>
      <c r="AP51" s="139">
        <v>2</v>
      </c>
      <c r="AQ51" s="139">
        <v>2</v>
      </c>
      <c r="AR51" s="139">
        <v>3</v>
      </c>
      <c r="AS51" s="139">
        <v>2</v>
      </c>
      <c r="AT51" s="139">
        <v>2</v>
      </c>
    </row>
    <row r="52" spans="1:46">
      <c r="A52" s="180">
        <v>50</v>
      </c>
      <c r="B52" s="138">
        <v>2</v>
      </c>
      <c r="C52" s="138">
        <v>1</v>
      </c>
      <c r="D52" s="138">
        <v>2</v>
      </c>
      <c r="E52" s="138">
        <v>1</v>
      </c>
      <c r="F52" s="138">
        <v>1</v>
      </c>
      <c r="G52" s="138">
        <v>2</v>
      </c>
      <c r="H52" s="138">
        <v>2</v>
      </c>
      <c r="I52" s="138">
        <v>3</v>
      </c>
      <c r="J52" s="138">
        <v>2</v>
      </c>
      <c r="K52" s="138">
        <v>2</v>
      </c>
      <c r="L52" s="138">
        <v>3</v>
      </c>
      <c r="M52" s="139">
        <v>3</v>
      </c>
      <c r="N52" s="139">
        <v>2</v>
      </c>
      <c r="O52" s="139">
        <v>2</v>
      </c>
      <c r="P52" s="139">
        <v>3</v>
      </c>
      <c r="Q52" s="139">
        <v>1</v>
      </c>
      <c r="R52" s="139">
        <v>3</v>
      </c>
      <c r="S52" s="139">
        <v>2</v>
      </c>
      <c r="T52" s="139">
        <v>1</v>
      </c>
      <c r="U52" s="139">
        <v>2</v>
      </c>
      <c r="V52" s="139">
        <v>2</v>
      </c>
      <c r="W52" s="139">
        <v>3</v>
      </c>
      <c r="X52" s="139">
        <v>2</v>
      </c>
      <c r="Y52" s="139">
        <v>2</v>
      </c>
      <c r="Z52" s="139">
        <v>2</v>
      </c>
      <c r="AA52" s="139">
        <v>2</v>
      </c>
      <c r="AB52" s="139">
        <v>2</v>
      </c>
      <c r="AC52" s="139">
        <v>2</v>
      </c>
      <c r="AD52" s="139">
        <v>2</v>
      </c>
      <c r="AE52" s="139">
        <v>2</v>
      </c>
      <c r="AF52" s="139">
        <v>2</v>
      </c>
      <c r="AG52" s="139">
        <v>2</v>
      </c>
      <c r="AH52" s="139">
        <v>2</v>
      </c>
      <c r="AI52" s="139">
        <v>2</v>
      </c>
      <c r="AJ52" s="139">
        <v>2</v>
      </c>
      <c r="AK52" s="139">
        <v>3</v>
      </c>
      <c r="AL52" s="139">
        <v>1</v>
      </c>
      <c r="AM52" s="139">
        <v>1</v>
      </c>
      <c r="AN52" s="139">
        <v>3</v>
      </c>
      <c r="AO52" s="139">
        <v>2</v>
      </c>
      <c r="AP52" s="139">
        <v>2</v>
      </c>
      <c r="AQ52" s="139">
        <v>2</v>
      </c>
      <c r="AR52" s="139">
        <v>1</v>
      </c>
      <c r="AS52" s="139">
        <v>1</v>
      </c>
      <c r="AT52" s="139">
        <v>2</v>
      </c>
    </row>
    <row r="53" spans="1:46">
      <c r="A53" s="183">
        <v>51</v>
      </c>
      <c r="B53" s="138">
        <v>2</v>
      </c>
      <c r="C53" s="139">
        <v>2</v>
      </c>
      <c r="D53" s="139">
        <v>3</v>
      </c>
      <c r="E53" s="139">
        <v>2</v>
      </c>
      <c r="F53" s="139">
        <v>1</v>
      </c>
      <c r="G53" s="139">
        <v>2</v>
      </c>
      <c r="H53" s="139">
        <v>2</v>
      </c>
      <c r="I53" s="139">
        <v>1</v>
      </c>
      <c r="J53" s="139">
        <v>3</v>
      </c>
      <c r="K53" s="139">
        <v>3</v>
      </c>
      <c r="L53" s="139">
        <v>3</v>
      </c>
      <c r="M53" s="139">
        <v>3</v>
      </c>
      <c r="N53" s="139">
        <v>2</v>
      </c>
      <c r="O53" s="139">
        <v>2</v>
      </c>
      <c r="P53" s="139">
        <v>2</v>
      </c>
      <c r="Q53" s="139">
        <v>2</v>
      </c>
      <c r="R53" s="139">
        <v>1</v>
      </c>
      <c r="S53" s="139">
        <v>2</v>
      </c>
      <c r="T53" s="139">
        <v>2</v>
      </c>
      <c r="U53" s="139">
        <v>2</v>
      </c>
      <c r="V53" s="139">
        <v>1</v>
      </c>
      <c r="W53" s="139">
        <v>2</v>
      </c>
      <c r="X53" s="139">
        <v>1</v>
      </c>
      <c r="Y53" s="139">
        <v>1</v>
      </c>
      <c r="Z53" s="139">
        <v>2</v>
      </c>
      <c r="AA53" s="139"/>
      <c r="AB53" s="139">
        <v>2</v>
      </c>
      <c r="AC53" s="139">
        <v>2</v>
      </c>
      <c r="AD53" s="139">
        <v>1</v>
      </c>
      <c r="AE53" s="139">
        <v>1</v>
      </c>
      <c r="AF53" s="139">
        <v>2</v>
      </c>
      <c r="AG53" s="139">
        <v>1</v>
      </c>
      <c r="AH53" s="139">
        <v>1</v>
      </c>
      <c r="AI53" s="139">
        <v>2</v>
      </c>
      <c r="AJ53" s="139">
        <v>2</v>
      </c>
      <c r="AK53" s="139">
        <v>1</v>
      </c>
      <c r="AL53" s="139">
        <v>2</v>
      </c>
      <c r="AM53" s="139">
        <v>2</v>
      </c>
      <c r="AN53" s="139">
        <v>2</v>
      </c>
      <c r="AO53" s="139">
        <v>1</v>
      </c>
      <c r="AP53" s="139">
        <v>1</v>
      </c>
      <c r="AQ53" s="139">
        <v>1</v>
      </c>
      <c r="AR53" s="139">
        <v>2</v>
      </c>
      <c r="AS53" s="139">
        <v>2</v>
      </c>
      <c r="AT53" s="139">
        <v>1</v>
      </c>
    </row>
    <row r="54" spans="1:46">
      <c r="A54" s="183">
        <v>52</v>
      </c>
      <c r="B54" s="138">
        <v>2</v>
      </c>
      <c r="C54" s="139">
        <v>2</v>
      </c>
      <c r="D54" s="139">
        <v>3</v>
      </c>
      <c r="E54" s="139">
        <v>2</v>
      </c>
      <c r="F54" s="139">
        <v>1</v>
      </c>
      <c r="G54" s="139">
        <v>2</v>
      </c>
      <c r="H54" s="139">
        <v>2</v>
      </c>
      <c r="I54" s="139">
        <v>1</v>
      </c>
      <c r="J54" s="139">
        <v>2</v>
      </c>
      <c r="K54" s="139">
        <v>1</v>
      </c>
      <c r="L54" s="139">
        <v>1</v>
      </c>
      <c r="M54" s="139">
        <v>2</v>
      </c>
      <c r="N54" s="139">
        <v>3</v>
      </c>
      <c r="O54" s="139">
        <v>2</v>
      </c>
      <c r="P54" s="139">
        <v>2</v>
      </c>
      <c r="Q54" s="139">
        <v>1</v>
      </c>
      <c r="R54" s="139">
        <v>2</v>
      </c>
      <c r="S54" s="139">
        <v>2</v>
      </c>
      <c r="T54" s="139">
        <v>1</v>
      </c>
      <c r="U54" s="139">
        <v>2</v>
      </c>
      <c r="V54" s="139">
        <v>2</v>
      </c>
      <c r="W54" s="139">
        <v>2</v>
      </c>
      <c r="X54" s="139">
        <v>1</v>
      </c>
      <c r="Y54" s="139">
        <v>2</v>
      </c>
      <c r="Z54" s="139">
        <v>2</v>
      </c>
      <c r="AA54" s="139">
        <v>3</v>
      </c>
      <c r="AB54" s="139">
        <v>2</v>
      </c>
      <c r="AC54" s="139">
        <v>1</v>
      </c>
      <c r="AD54" s="139">
        <v>2</v>
      </c>
      <c r="AE54" s="139">
        <v>2</v>
      </c>
      <c r="AF54" s="139">
        <v>1</v>
      </c>
      <c r="AG54" s="139">
        <v>2</v>
      </c>
      <c r="AH54" s="139">
        <v>2</v>
      </c>
      <c r="AI54" s="139">
        <v>2</v>
      </c>
      <c r="AJ54" s="139">
        <v>1</v>
      </c>
      <c r="AK54" s="139">
        <v>2</v>
      </c>
      <c r="AL54" s="139">
        <v>3</v>
      </c>
      <c r="AM54" s="139">
        <v>2</v>
      </c>
      <c r="AN54" s="139">
        <v>1</v>
      </c>
      <c r="AO54" s="139">
        <v>1</v>
      </c>
      <c r="AP54" s="139">
        <v>2</v>
      </c>
      <c r="AQ54" s="139">
        <v>2</v>
      </c>
      <c r="AR54" s="139">
        <v>1</v>
      </c>
      <c r="AS54" s="139">
        <v>2</v>
      </c>
      <c r="AT54" s="139">
        <v>1</v>
      </c>
    </row>
    <row r="55" spans="1:46">
      <c r="A55" s="180">
        <v>53</v>
      </c>
      <c r="B55" s="138">
        <v>2</v>
      </c>
      <c r="C55" s="138">
        <v>3</v>
      </c>
      <c r="D55" s="138">
        <v>3</v>
      </c>
      <c r="E55" s="138">
        <v>2</v>
      </c>
      <c r="F55" s="138">
        <v>2</v>
      </c>
      <c r="G55" s="138">
        <v>3</v>
      </c>
      <c r="H55" s="138">
        <v>3</v>
      </c>
      <c r="I55" s="138">
        <v>3</v>
      </c>
      <c r="J55" s="138">
        <v>3</v>
      </c>
      <c r="K55" s="138">
        <v>2</v>
      </c>
      <c r="L55" s="138">
        <v>3</v>
      </c>
      <c r="M55" s="139">
        <v>3</v>
      </c>
      <c r="N55" s="139">
        <v>3</v>
      </c>
      <c r="O55" s="139">
        <v>2</v>
      </c>
      <c r="P55" s="139">
        <v>2</v>
      </c>
      <c r="Q55" s="139">
        <v>2</v>
      </c>
      <c r="R55" s="139">
        <v>3</v>
      </c>
      <c r="S55" s="139">
        <v>3</v>
      </c>
      <c r="T55" s="139">
        <v>3</v>
      </c>
      <c r="U55" s="139">
        <v>2</v>
      </c>
      <c r="V55" s="139">
        <v>2</v>
      </c>
      <c r="W55" s="139">
        <v>2</v>
      </c>
      <c r="X55" s="139">
        <v>1</v>
      </c>
      <c r="Y55" s="139">
        <v>1</v>
      </c>
      <c r="Z55" s="139">
        <v>3</v>
      </c>
      <c r="AA55" s="139">
        <v>3</v>
      </c>
      <c r="AB55" s="139">
        <v>2</v>
      </c>
      <c r="AC55" s="139">
        <v>2</v>
      </c>
      <c r="AD55" s="139">
        <v>2</v>
      </c>
      <c r="AE55" s="139">
        <v>1</v>
      </c>
      <c r="AF55" s="139">
        <v>2</v>
      </c>
      <c r="AG55" s="139">
        <v>2</v>
      </c>
      <c r="AH55" s="139">
        <v>3</v>
      </c>
      <c r="AI55" s="139">
        <v>2</v>
      </c>
      <c r="AJ55" s="139">
        <v>2</v>
      </c>
      <c r="AK55" s="139">
        <v>2</v>
      </c>
      <c r="AL55" s="139">
        <v>3</v>
      </c>
      <c r="AM55" s="139">
        <v>2</v>
      </c>
      <c r="AN55" s="139">
        <v>3</v>
      </c>
      <c r="AO55" s="139">
        <v>2</v>
      </c>
      <c r="AP55" s="139">
        <v>2</v>
      </c>
      <c r="AQ55" s="139">
        <v>1</v>
      </c>
      <c r="AR55" s="139">
        <v>2</v>
      </c>
      <c r="AS55" s="139">
        <v>1</v>
      </c>
      <c r="AT55" s="139">
        <v>2</v>
      </c>
    </row>
    <row r="56" spans="1:46">
      <c r="A56" s="183">
        <v>54</v>
      </c>
      <c r="B56" s="138">
        <v>2</v>
      </c>
      <c r="C56" s="138">
        <v>2</v>
      </c>
      <c r="D56" s="138">
        <v>3</v>
      </c>
      <c r="E56" s="138">
        <v>3</v>
      </c>
      <c r="F56" s="138">
        <v>2</v>
      </c>
      <c r="G56" s="138">
        <v>2</v>
      </c>
      <c r="H56" s="138">
        <v>3</v>
      </c>
      <c r="I56" s="138">
        <v>3</v>
      </c>
      <c r="J56" s="138">
        <v>3</v>
      </c>
      <c r="K56" s="138">
        <v>2</v>
      </c>
      <c r="L56" s="138">
        <v>3</v>
      </c>
      <c r="M56" s="139">
        <v>3</v>
      </c>
      <c r="N56" s="139">
        <v>3</v>
      </c>
      <c r="O56" s="139">
        <v>3</v>
      </c>
      <c r="P56" s="139">
        <v>3</v>
      </c>
      <c r="Q56" s="139">
        <v>2</v>
      </c>
      <c r="R56" s="139">
        <v>2</v>
      </c>
      <c r="S56" s="139">
        <v>3</v>
      </c>
      <c r="T56" s="139">
        <v>3</v>
      </c>
      <c r="U56" s="139">
        <v>2</v>
      </c>
      <c r="V56" s="139">
        <v>3</v>
      </c>
      <c r="W56" s="139">
        <v>2</v>
      </c>
      <c r="X56" s="139">
        <v>2</v>
      </c>
      <c r="Y56" s="139">
        <v>2</v>
      </c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</row>
    <row r="57" spans="1:46">
      <c r="A57" s="183">
        <v>55</v>
      </c>
      <c r="B57" s="138">
        <v>2</v>
      </c>
      <c r="C57" s="138">
        <v>2</v>
      </c>
      <c r="D57" s="138">
        <v>1</v>
      </c>
      <c r="E57" s="138">
        <v>2</v>
      </c>
      <c r="F57" s="138">
        <v>3</v>
      </c>
      <c r="G57" s="138">
        <v>2</v>
      </c>
      <c r="H57" s="138">
        <v>3</v>
      </c>
      <c r="I57" s="138">
        <v>2</v>
      </c>
      <c r="J57" s="138">
        <v>3</v>
      </c>
      <c r="K57" s="138">
        <v>2</v>
      </c>
      <c r="L57" s="138">
        <v>3</v>
      </c>
      <c r="M57" s="139">
        <v>2</v>
      </c>
      <c r="N57" s="139">
        <v>3</v>
      </c>
      <c r="O57" s="139">
        <v>2</v>
      </c>
      <c r="P57" s="139">
        <v>3</v>
      </c>
      <c r="Q57" s="139">
        <v>2</v>
      </c>
      <c r="R57" s="139">
        <v>3</v>
      </c>
      <c r="S57" s="139">
        <v>2</v>
      </c>
      <c r="T57" s="139">
        <v>3</v>
      </c>
      <c r="U57" s="139">
        <v>2</v>
      </c>
      <c r="V57" s="139">
        <v>3</v>
      </c>
      <c r="W57" s="139">
        <v>2</v>
      </c>
      <c r="X57" s="139">
        <v>3</v>
      </c>
      <c r="Y57" s="139">
        <v>2</v>
      </c>
      <c r="Z57" s="139">
        <v>3</v>
      </c>
      <c r="AA57" s="139">
        <v>3</v>
      </c>
      <c r="AB57" s="139">
        <v>2</v>
      </c>
      <c r="AC57" s="139">
        <v>2</v>
      </c>
      <c r="AD57" s="139">
        <v>2</v>
      </c>
      <c r="AE57" s="139">
        <v>3</v>
      </c>
      <c r="AF57" s="139">
        <v>2</v>
      </c>
      <c r="AG57" s="139">
        <v>3</v>
      </c>
      <c r="AH57" s="139">
        <v>2</v>
      </c>
      <c r="AI57" s="139">
        <v>2</v>
      </c>
      <c r="AJ57" s="139">
        <v>3</v>
      </c>
      <c r="AK57" s="139">
        <v>2</v>
      </c>
      <c r="AL57" s="139">
        <v>3</v>
      </c>
      <c r="AM57" s="139">
        <v>2</v>
      </c>
      <c r="AN57" s="139">
        <v>3</v>
      </c>
      <c r="AO57" s="139">
        <v>2</v>
      </c>
      <c r="AP57" s="139">
        <v>2</v>
      </c>
      <c r="AQ57" s="139">
        <v>3</v>
      </c>
      <c r="AR57" s="139">
        <v>2</v>
      </c>
      <c r="AS57" s="139">
        <v>2</v>
      </c>
      <c r="AT57" s="139">
        <v>3</v>
      </c>
    </row>
    <row r="58" spans="1:46">
      <c r="A58" s="183">
        <v>56</v>
      </c>
      <c r="B58" s="138">
        <v>2</v>
      </c>
      <c r="C58" s="139">
        <v>3</v>
      </c>
      <c r="D58" s="139">
        <v>2</v>
      </c>
      <c r="E58" s="139">
        <v>2</v>
      </c>
      <c r="F58" s="139">
        <v>2</v>
      </c>
      <c r="G58" s="139">
        <v>3</v>
      </c>
      <c r="H58" s="139">
        <v>3</v>
      </c>
      <c r="I58" s="139">
        <v>3</v>
      </c>
      <c r="J58" s="139">
        <v>3</v>
      </c>
      <c r="K58" s="139">
        <v>2</v>
      </c>
      <c r="L58" s="139">
        <v>3</v>
      </c>
      <c r="M58" s="139">
        <v>3</v>
      </c>
      <c r="N58" s="139">
        <v>3</v>
      </c>
      <c r="O58" s="139">
        <v>3</v>
      </c>
      <c r="P58" s="139">
        <v>2</v>
      </c>
      <c r="Q58" s="139">
        <v>2</v>
      </c>
      <c r="R58" s="139">
        <v>3</v>
      </c>
      <c r="S58" s="139">
        <v>3</v>
      </c>
      <c r="T58" s="139">
        <v>3</v>
      </c>
      <c r="U58" s="139">
        <v>3</v>
      </c>
      <c r="V58" s="139">
        <v>3</v>
      </c>
      <c r="W58" s="139">
        <v>2</v>
      </c>
      <c r="X58" s="139">
        <v>3</v>
      </c>
      <c r="Y58" s="139">
        <v>3</v>
      </c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</row>
    <row r="59" spans="1:46">
      <c r="A59" s="180">
        <v>57</v>
      </c>
      <c r="B59" s="138">
        <v>1</v>
      </c>
      <c r="C59" s="139">
        <v>3</v>
      </c>
      <c r="D59" s="139">
        <v>3</v>
      </c>
      <c r="E59" s="139">
        <v>1</v>
      </c>
      <c r="F59" s="139">
        <v>1</v>
      </c>
      <c r="G59" s="139">
        <v>3</v>
      </c>
      <c r="H59" s="139">
        <v>3</v>
      </c>
      <c r="I59" s="139">
        <v>2</v>
      </c>
      <c r="J59" s="139">
        <v>3</v>
      </c>
      <c r="K59" s="139">
        <v>3</v>
      </c>
      <c r="L59" s="139">
        <v>3</v>
      </c>
      <c r="M59" s="139">
        <v>3</v>
      </c>
      <c r="N59" s="139">
        <v>2</v>
      </c>
      <c r="O59" s="139">
        <v>2</v>
      </c>
      <c r="P59" s="139">
        <v>2</v>
      </c>
      <c r="Q59" s="139">
        <v>1</v>
      </c>
      <c r="R59" s="139">
        <v>3</v>
      </c>
      <c r="S59" s="139">
        <v>2</v>
      </c>
      <c r="T59" s="139">
        <v>2</v>
      </c>
      <c r="U59" s="139">
        <v>1</v>
      </c>
      <c r="V59" s="139">
        <v>1</v>
      </c>
      <c r="W59" s="139">
        <v>2</v>
      </c>
      <c r="X59" s="139">
        <v>1</v>
      </c>
      <c r="Y59" s="139">
        <v>1</v>
      </c>
      <c r="Z59" s="139">
        <v>3</v>
      </c>
      <c r="AA59" s="139">
        <v>2</v>
      </c>
      <c r="AB59" s="139">
        <v>3</v>
      </c>
      <c r="AC59" s="139">
        <v>3</v>
      </c>
      <c r="AD59" s="139">
        <v>3</v>
      </c>
      <c r="AE59" s="139">
        <v>3</v>
      </c>
      <c r="AF59" s="139">
        <v>3</v>
      </c>
      <c r="AG59" s="139">
        <v>3</v>
      </c>
      <c r="AH59" s="139">
        <v>3</v>
      </c>
      <c r="AI59" s="139">
        <v>3</v>
      </c>
      <c r="AJ59" s="139">
        <v>2</v>
      </c>
      <c r="AK59" s="139">
        <v>3</v>
      </c>
      <c r="AL59" s="139">
        <v>1</v>
      </c>
      <c r="AM59" s="139">
        <v>2</v>
      </c>
      <c r="AN59" s="139">
        <v>3</v>
      </c>
      <c r="AO59" s="139">
        <v>1</v>
      </c>
      <c r="AP59" s="139">
        <v>1</v>
      </c>
      <c r="AQ59" s="139">
        <v>1</v>
      </c>
      <c r="AR59" s="139">
        <v>2</v>
      </c>
      <c r="AS59" s="139">
        <v>2</v>
      </c>
      <c r="AT59" s="139">
        <v>2</v>
      </c>
    </row>
    <row r="60" spans="1:46">
      <c r="A60" s="183">
        <v>58</v>
      </c>
      <c r="B60" s="138">
        <v>2</v>
      </c>
      <c r="C60" s="139">
        <v>2</v>
      </c>
      <c r="D60" s="139">
        <v>2</v>
      </c>
      <c r="E60" s="139">
        <v>2</v>
      </c>
      <c r="F60" s="139">
        <v>1</v>
      </c>
      <c r="G60" s="139">
        <v>2</v>
      </c>
      <c r="H60" s="139">
        <v>2</v>
      </c>
      <c r="I60" s="139">
        <v>3</v>
      </c>
      <c r="J60" s="139">
        <v>3</v>
      </c>
      <c r="K60" s="139">
        <v>3</v>
      </c>
      <c r="L60" s="139">
        <v>3</v>
      </c>
      <c r="M60" s="139">
        <v>2</v>
      </c>
      <c r="N60" s="139">
        <v>2</v>
      </c>
      <c r="O60" s="139">
        <v>2</v>
      </c>
      <c r="P60" s="139">
        <v>2</v>
      </c>
      <c r="Q60" s="139">
        <v>2</v>
      </c>
      <c r="R60" s="139">
        <v>2</v>
      </c>
      <c r="S60" s="139">
        <v>2</v>
      </c>
      <c r="T60" s="139">
        <v>1</v>
      </c>
      <c r="U60" s="139">
        <v>2</v>
      </c>
      <c r="V60" s="139">
        <v>1</v>
      </c>
      <c r="W60" s="139">
        <v>2</v>
      </c>
      <c r="X60" s="139">
        <v>2</v>
      </c>
      <c r="Y60" s="139">
        <v>2</v>
      </c>
      <c r="Z60" s="139">
        <v>2</v>
      </c>
      <c r="AA60" s="139"/>
      <c r="AB60" s="139">
        <v>2</v>
      </c>
      <c r="AC60" s="139">
        <v>2</v>
      </c>
      <c r="AD60" s="139">
        <v>2</v>
      </c>
      <c r="AE60" s="139">
        <v>2</v>
      </c>
      <c r="AF60" s="139">
        <v>2</v>
      </c>
      <c r="AG60" s="139">
        <v>2</v>
      </c>
      <c r="AH60" s="139">
        <v>2</v>
      </c>
      <c r="AI60" s="139">
        <v>2</v>
      </c>
      <c r="AJ60" s="139">
        <v>2</v>
      </c>
      <c r="AK60" s="139">
        <v>2</v>
      </c>
      <c r="AL60" s="139">
        <v>2</v>
      </c>
      <c r="AM60" s="139">
        <v>2</v>
      </c>
      <c r="AN60" s="139">
        <v>2</v>
      </c>
      <c r="AO60" s="139">
        <v>2</v>
      </c>
      <c r="AP60" s="139">
        <v>2</v>
      </c>
      <c r="AQ60" s="139">
        <v>1</v>
      </c>
      <c r="AR60" s="139">
        <v>2</v>
      </c>
      <c r="AS60" s="139">
        <v>1</v>
      </c>
      <c r="AT60" s="139">
        <v>1</v>
      </c>
    </row>
    <row r="61" spans="1:46">
      <c r="A61" s="180">
        <v>59</v>
      </c>
      <c r="B61" s="138">
        <v>2</v>
      </c>
      <c r="C61" s="138">
        <v>2</v>
      </c>
      <c r="D61" s="138">
        <v>3</v>
      </c>
      <c r="E61" s="138">
        <v>1</v>
      </c>
      <c r="F61" s="138">
        <v>2</v>
      </c>
      <c r="G61" s="138">
        <v>3</v>
      </c>
      <c r="H61" s="138">
        <v>1</v>
      </c>
      <c r="I61" s="138">
        <v>2</v>
      </c>
      <c r="J61" s="138">
        <v>3</v>
      </c>
      <c r="K61" s="138">
        <v>3</v>
      </c>
      <c r="L61" s="138">
        <v>3</v>
      </c>
      <c r="M61" s="139">
        <v>3</v>
      </c>
      <c r="N61" s="139">
        <v>2</v>
      </c>
      <c r="O61" s="139">
        <v>3</v>
      </c>
      <c r="P61" s="139">
        <v>2</v>
      </c>
      <c r="Q61" s="139">
        <v>3</v>
      </c>
      <c r="R61" s="139">
        <v>2</v>
      </c>
      <c r="S61" s="139">
        <v>3</v>
      </c>
      <c r="T61" s="139">
        <v>2</v>
      </c>
      <c r="U61" s="139">
        <v>3</v>
      </c>
      <c r="V61" s="139">
        <v>1</v>
      </c>
      <c r="W61" s="139">
        <v>3</v>
      </c>
      <c r="X61" s="139">
        <v>2</v>
      </c>
      <c r="Y61" s="139">
        <v>3</v>
      </c>
      <c r="Z61" s="139">
        <v>3</v>
      </c>
      <c r="AA61" s="139">
        <v>1</v>
      </c>
      <c r="AB61" s="139">
        <v>2</v>
      </c>
      <c r="AC61" s="139">
        <v>3</v>
      </c>
      <c r="AD61" s="139">
        <v>2</v>
      </c>
      <c r="AE61" s="139">
        <v>3</v>
      </c>
      <c r="AF61" s="139">
        <v>2</v>
      </c>
      <c r="AG61" s="139">
        <v>3</v>
      </c>
      <c r="AH61" s="139">
        <v>3</v>
      </c>
      <c r="AI61" s="139">
        <v>2</v>
      </c>
      <c r="AJ61" s="139">
        <v>1</v>
      </c>
      <c r="AK61" s="139">
        <v>3</v>
      </c>
      <c r="AL61" s="139">
        <v>2</v>
      </c>
      <c r="AM61" s="139">
        <v>1</v>
      </c>
      <c r="AN61" s="139">
        <v>1</v>
      </c>
      <c r="AO61" s="139">
        <v>2</v>
      </c>
      <c r="AP61" s="139">
        <v>2</v>
      </c>
      <c r="AQ61" s="139">
        <v>3</v>
      </c>
      <c r="AR61" s="139">
        <v>2</v>
      </c>
      <c r="AS61" s="139">
        <v>1</v>
      </c>
      <c r="AT61" s="139">
        <v>2</v>
      </c>
    </row>
    <row r="62" spans="1:46">
      <c r="A62" s="183">
        <v>60</v>
      </c>
      <c r="B62" s="138">
        <v>3</v>
      </c>
      <c r="C62" s="138">
        <v>3</v>
      </c>
      <c r="D62" s="138">
        <v>3</v>
      </c>
      <c r="E62" s="138">
        <v>2</v>
      </c>
      <c r="F62" s="138">
        <v>1</v>
      </c>
      <c r="G62" s="138">
        <v>3</v>
      </c>
      <c r="H62" s="138">
        <v>1</v>
      </c>
      <c r="I62" s="138">
        <v>2</v>
      </c>
      <c r="J62" s="138">
        <v>2</v>
      </c>
      <c r="K62" s="138">
        <v>3</v>
      </c>
      <c r="L62" s="138">
        <v>1</v>
      </c>
      <c r="M62" s="139">
        <v>3</v>
      </c>
      <c r="N62" s="139">
        <v>2</v>
      </c>
      <c r="O62" s="139">
        <v>1</v>
      </c>
      <c r="P62" s="139">
        <v>3</v>
      </c>
      <c r="Q62" s="139">
        <v>2</v>
      </c>
      <c r="R62" s="139">
        <v>1</v>
      </c>
      <c r="S62" s="139">
        <v>3</v>
      </c>
      <c r="T62" s="139">
        <v>3</v>
      </c>
      <c r="U62" s="139">
        <v>2</v>
      </c>
      <c r="V62" s="139">
        <v>2</v>
      </c>
      <c r="W62" s="139">
        <v>1</v>
      </c>
      <c r="X62" s="139">
        <v>1</v>
      </c>
      <c r="Y62" s="139">
        <v>3</v>
      </c>
      <c r="Z62" s="139">
        <v>3</v>
      </c>
      <c r="AA62" s="139">
        <v>3</v>
      </c>
      <c r="AB62" s="139">
        <v>3</v>
      </c>
      <c r="AC62" s="139">
        <v>2</v>
      </c>
      <c r="AD62" s="139">
        <v>2</v>
      </c>
      <c r="AE62" s="139">
        <v>1</v>
      </c>
      <c r="AF62" s="139">
        <v>2</v>
      </c>
      <c r="AG62" s="139">
        <v>2</v>
      </c>
      <c r="AH62" s="139">
        <v>3</v>
      </c>
      <c r="AI62" s="139">
        <v>2</v>
      </c>
      <c r="AJ62" s="139">
        <v>2</v>
      </c>
      <c r="AK62" s="139">
        <v>3</v>
      </c>
      <c r="AL62" s="139">
        <v>1</v>
      </c>
      <c r="AM62" s="139">
        <v>3</v>
      </c>
      <c r="AN62" s="139">
        <v>2</v>
      </c>
      <c r="AO62" s="139">
        <v>3</v>
      </c>
      <c r="AP62" s="139">
        <v>2</v>
      </c>
      <c r="AQ62" s="139">
        <v>2</v>
      </c>
      <c r="AR62" s="139">
        <v>3</v>
      </c>
      <c r="AS62" s="139">
        <v>1</v>
      </c>
      <c r="AT62" s="139">
        <v>3</v>
      </c>
    </row>
    <row r="63" spans="1:46">
      <c r="A63" s="180">
        <v>61</v>
      </c>
      <c r="B63" s="138">
        <v>2</v>
      </c>
      <c r="C63" s="139">
        <v>2</v>
      </c>
      <c r="D63" s="139">
        <v>2</v>
      </c>
      <c r="E63" s="139">
        <v>1</v>
      </c>
      <c r="F63" s="139">
        <v>1</v>
      </c>
      <c r="G63" s="139">
        <v>2</v>
      </c>
      <c r="H63" s="139">
        <v>2</v>
      </c>
      <c r="I63" s="139">
        <v>3</v>
      </c>
      <c r="J63" s="139">
        <v>3</v>
      </c>
      <c r="K63" s="139">
        <v>3</v>
      </c>
      <c r="L63" s="139">
        <v>3</v>
      </c>
      <c r="M63" s="139">
        <v>3</v>
      </c>
      <c r="N63" s="139">
        <v>2</v>
      </c>
      <c r="O63" s="139">
        <v>2</v>
      </c>
      <c r="P63" s="139">
        <v>2</v>
      </c>
      <c r="Q63" s="139">
        <v>2</v>
      </c>
      <c r="R63" s="139">
        <v>2</v>
      </c>
      <c r="S63" s="139">
        <v>2</v>
      </c>
      <c r="T63" s="139">
        <v>2</v>
      </c>
      <c r="U63" s="139">
        <v>2</v>
      </c>
      <c r="V63" s="139">
        <v>1</v>
      </c>
      <c r="W63" s="139">
        <v>2</v>
      </c>
      <c r="X63" s="139">
        <v>2</v>
      </c>
      <c r="Y63" s="139">
        <v>2</v>
      </c>
      <c r="Z63" s="139">
        <v>2</v>
      </c>
      <c r="AA63" s="139"/>
      <c r="AB63" s="139">
        <v>2</v>
      </c>
      <c r="AC63" s="139">
        <v>2</v>
      </c>
      <c r="AD63" s="139">
        <v>2</v>
      </c>
      <c r="AE63" s="139">
        <v>32</v>
      </c>
      <c r="AF63" s="139">
        <v>2</v>
      </c>
      <c r="AG63" s="139">
        <v>2</v>
      </c>
      <c r="AH63" s="139">
        <v>2</v>
      </c>
      <c r="AI63" s="139">
        <v>2</v>
      </c>
      <c r="AJ63" s="139">
        <v>2</v>
      </c>
      <c r="AK63" s="139">
        <v>2</v>
      </c>
      <c r="AL63" s="139">
        <v>2</v>
      </c>
      <c r="AM63" s="139">
        <v>2</v>
      </c>
      <c r="AN63" s="139">
        <v>2</v>
      </c>
      <c r="AO63" s="139">
        <v>2</v>
      </c>
      <c r="AP63" s="139">
        <v>2</v>
      </c>
      <c r="AQ63" s="139">
        <v>2</v>
      </c>
      <c r="AR63" s="139">
        <v>1</v>
      </c>
      <c r="AS63" s="139">
        <v>1</v>
      </c>
      <c r="AT63" s="139">
        <v>1</v>
      </c>
    </row>
    <row r="64" spans="1:46">
      <c r="A64" s="183">
        <v>62</v>
      </c>
      <c r="B64" s="138">
        <v>1</v>
      </c>
      <c r="C64" s="139">
        <v>1</v>
      </c>
      <c r="D64" s="139">
        <v>1</v>
      </c>
      <c r="E64" s="139">
        <v>2</v>
      </c>
      <c r="F64" s="139">
        <v>2</v>
      </c>
      <c r="G64" s="139">
        <v>2</v>
      </c>
      <c r="H64" s="139">
        <v>2</v>
      </c>
      <c r="I64" s="139">
        <v>3</v>
      </c>
      <c r="J64" s="139">
        <v>3</v>
      </c>
      <c r="K64" s="139">
        <v>3</v>
      </c>
      <c r="L64" s="139">
        <v>3</v>
      </c>
      <c r="M64" s="139">
        <v>3</v>
      </c>
      <c r="N64" s="139">
        <v>3</v>
      </c>
      <c r="O64" s="139">
        <v>3</v>
      </c>
      <c r="P64" s="139">
        <v>3</v>
      </c>
      <c r="Q64" s="139">
        <v>3</v>
      </c>
      <c r="R64" s="139">
        <v>3</v>
      </c>
      <c r="S64" s="139">
        <v>3</v>
      </c>
      <c r="T64" s="139">
        <v>2</v>
      </c>
      <c r="U64" s="139">
        <v>3</v>
      </c>
      <c r="V64" s="139">
        <v>3</v>
      </c>
      <c r="W64" s="139">
        <v>3</v>
      </c>
      <c r="X64" s="139">
        <v>2</v>
      </c>
      <c r="Y64" s="139">
        <v>1</v>
      </c>
      <c r="Z64" s="139">
        <v>1</v>
      </c>
      <c r="AA64" s="139">
        <v>1</v>
      </c>
      <c r="AB64" s="139">
        <v>2</v>
      </c>
      <c r="AC64" s="139">
        <v>2</v>
      </c>
      <c r="AD64" s="139">
        <v>2</v>
      </c>
      <c r="AE64" s="139">
        <v>2</v>
      </c>
      <c r="AF64" s="139">
        <v>3</v>
      </c>
      <c r="AG64" s="139">
        <v>1</v>
      </c>
      <c r="AH64" s="139">
        <v>1</v>
      </c>
      <c r="AI64" s="139">
        <v>2</v>
      </c>
      <c r="AJ64" s="139">
        <v>3</v>
      </c>
      <c r="AK64" s="139">
        <v>3</v>
      </c>
      <c r="AL64" s="139">
        <v>3</v>
      </c>
      <c r="AM64" s="139">
        <v>3</v>
      </c>
      <c r="AN64" s="139">
        <v>3</v>
      </c>
      <c r="AO64" s="139">
        <v>3</v>
      </c>
      <c r="AP64" s="139">
        <v>3</v>
      </c>
      <c r="AQ64" s="139">
        <v>2</v>
      </c>
      <c r="AR64" s="139">
        <v>2</v>
      </c>
      <c r="AS64" s="139">
        <v>3</v>
      </c>
      <c r="AT64" s="139">
        <v>2</v>
      </c>
    </row>
    <row r="65" spans="1:46">
      <c r="A65" s="183">
        <v>63</v>
      </c>
      <c r="B65" s="138">
        <v>3</v>
      </c>
      <c r="C65" s="139">
        <v>3</v>
      </c>
      <c r="D65" s="139">
        <v>3</v>
      </c>
      <c r="E65" s="139">
        <v>3</v>
      </c>
      <c r="F65" s="139">
        <v>3</v>
      </c>
      <c r="G65" s="139">
        <v>3</v>
      </c>
      <c r="H65" s="139">
        <v>3</v>
      </c>
      <c r="I65" s="139">
        <v>3</v>
      </c>
      <c r="J65" s="139">
        <v>3</v>
      </c>
      <c r="K65" s="139">
        <v>3</v>
      </c>
      <c r="L65" s="139">
        <v>3</v>
      </c>
      <c r="M65" s="139">
        <v>3</v>
      </c>
      <c r="N65" s="139">
        <v>3</v>
      </c>
      <c r="O65" s="139">
        <v>2</v>
      </c>
      <c r="P65" s="139">
        <v>2</v>
      </c>
      <c r="Q65" s="139">
        <v>2</v>
      </c>
      <c r="R65" s="139">
        <v>2</v>
      </c>
      <c r="S65" s="139">
        <v>2</v>
      </c>
      <c r="T65" s="139">
        <v>3</v>
      </c>
      <c r="U65" s="139">
        <v>1</v>
      </c>
      <c r="V65" s="139">
        <v>1</v>
      </c>
      <c r="W65" s="139">
        <v>1</v>
      </c>
      <c r="X65" s="139">
        <v>1</v>
      </c>
      <c r="Y65" s="139">
        <v>1</v>
      </c>
      <c r="Z65" s="139">
        <v>3</v>
      </c>
      <c r="AA65" s="139">
        <v>2</v>
      </c>
      <c r="AB65" s="139">
        <v>1</v>
      </c>
      <c r="AC65" s="139">
        <v>1</v>
      </c>
      <c r="AD65" s="139">
        <v>1</v>
      </c>
      <c r="AE65" s="139">
        <v>1</v>
      </c>
      <c r="AF65" s="139">
        <v>1</v>
      </c>
      <c r="AG65" s="139">
        <v>1</v>
      </c>
      <c r="AH65" s="139">
        <v>1</v>
      </c>
      <c r="AI65" s="139">
        <v>2</v>
      </c>
      <c r="AJ65" s="139">
        <v>3</v>
      </c>
      <c r="AK65" s="139">
        <v>2</v>
      </c>
      <c r="AL65" s="139">
        <v>2</v>
      </c>
      <c r="AM65" s="139">
        <v>3</v>
      </c>
      <c r="AN65" s="139">
        <v>2</v>
      </c>
      <c r="AO65" s="139">
        <v>3</v>
      </c>
      <c r="AP65" s="139">
        <v>3</v>
      </c>
      <c r="AQ65" s="139">
        <v>3</v>
      </c>
      <c r="AR65" s="139">
        <v>3</v>
      </c>
      <c r="AS65" s="139">
        <v>3</v>
      </c>
      <c r="AT65" s="139">
        <v>3</v>
      </c>
    </row>
    <row r="66" spans="1:46">
      <c r="A66" s="180">
        <v>64</v>
      </c>
      <c r="B66" s="138">
        <v>2</v>
      </c>
      <c r="C66" s="139">
        <v>2</v>
      </c>
      <c r="D66" s="139">
        <v>3</v>
      </c>
      <c r="E66" s="139">
        <v>3</v>
      </c>
      <c r="F66" s="139">
        <v>3</v>
      </c>
      <c r="G66" s="139">
        <v>2</v>
      </c>
      <c r="H66" s="139">
        <v>2</v>
      </c>
      <c r="I66" s="139">
        <v>2</v>
      </c>
      <c r="J66" s="139">
        <v>3</v>
      </c>
      <c r="K66" s="139">
        <v>3</v>
      </c>
      <c r="L66" s="139">
        <v>3</v>
      </c>
      <c r="M66" s="139">
        <v>3</v>
      </c>
      <c r="N66" s="139">
        <v>3</v>
      </c>
      <c r="O66" s="139">
        <v>3</v>
      </c>
      <c r="P66" s="139">
        <v>3</v>
      </c>
      <c r="Q66" s="139">
        <v>3</v>
      </c>
      <c r="R66" s="139">
        <v>3</v>
      </c>
      <c r="S66" s="139">
        <v>1</v>
      </c>
      <c r="T66" s="139">
        <v>1</v>
      </c>
      <c r="U66" s="139">
        <v>1</v>
      </c>
      <c r="V66" s="139">
        <v>1</v>
      </c>
      <c r="W66" s="139">
        <v>1</v>
      </c>
      <c r="X66" s="139">
        <v>1</v>
      </c>
      <c r="Y66" s="139">
        <v>1</v>
      </c>
      <c r="Z66" s="139">
        <v>1</v>
      </c>
      <c r="AA66" s="139">
        <v>3</v>
      </c>
      <c r="AB66" s="139">
        <v>2</v>
      </c>
      <c r="AC66" s="139">
        <v>3</v>
      </c>
      <c r="AD66" s="139">
        <v>1</v>
      </c>
      <c r="AE66" s="139">
        <v>3</v>
      </c>
      <c r="AF66" s="139">
        <v>2</v>
      </c>
      <c r="AG66" s="139">
        <v>3</v>
      </c>
      <c r="AH66" s="139">
        <v>2</v>
      </c>
      <c r="AI66" s="139">
        <v>1</v>
      </c>
      <c r="AJ66" s="139">
        <v>1</v>
      </c>
      <c r="AK66" s="139">
        <v>3</v>
      </c>
      <c r="AL66" s="139">
        <v>3</v>
      </c>
      <c r="AM66" s="139">
        <v>3</v>
      </c>
      <c r="AN66" s="139">
        <v>3</v>
      </c>
      <c r="AO66" s="139">
        <v>2</v>
      </c>
      <c r="AP66" s="139">
        <v>2</v>
      </c>
      <c r="AQ66" s="139">
        <v>3</v>
      </c>
      <c r="AR66" s="139">
        <v>3</v>
      </c>
      <c r="AS66" s="139">
        <v>3</v>
      </c>
      <c r="AT66" s="139">
        <v>3</v>
      </c>
    </row>
    <row r="67" spans="1:46">
      <c r="A67" s="183">
        <v>65</v>
      </c>
      <c r="B67" s="138">
        <v>2</v>
      </c>
      <c r="C67" s="139">
        <v>2</v>
      </c>
      <c r="D67" s="139">
        <v>2</v>
      </c>
      <c r="E67" s="139">
        <v>2</v>
      </c>
      <c r="F67" s="139">
        <v>2</v>
      </c>
      <c r="G67" s="139">
        <v>3</v>
      </c>
      <c r="H67" s="139">
        <v>3</v>
      </c>
      <c r="I67" s="139">
        <v>2</v>
      </c>
      <c r="J67" s="139">
        <v>2</v>
      </c>
      <c r="K67" s="139">
        <v>2</v>
      </c>
      <c r="L67" s="139">
        <v>2</v>
      </c>
      <c r="M67" s="139">
        <v>3</v>
      </c>
      <c r="N67" s="139">
        <v>3</v>
      </c>
      <c r="O67" s="139">
        <v>2</v>
      </c>
      <c r="P67" s="139">
        <v>2</v>
      </c>
      <c r="Q67" s="139">
        <v>2</v>
      </c>
      <c r="R67" s="139">
        <v>2</v>
      </c>
      <c r="S67" s="139">
        <v>2</v>
      </c>
      <c r="T67" s="139">
        <v>2</v>
      </c>
      <c r="U67" s="139">
        <v>2</v>
      </c>
      <c r="V67" s="139">
        <v>1</v>
      </c>
      <c r="W67" s="139">
        <v>2</v>
      </c>
      <c r="X67" s="139">
        <v>1</v>
      </c>
      <c r="Y67" s="139">
        <v>1</v>
      </c>
      <c r="Z67" s="139">
        <v>2</v>
      </c>
      <c r="AA67" s="139">
        <v>1</v>
      </c>
      <c r="AB67" s="139">
        <v>2</v>
      </c>
      <c r="AC67" s="139">
        <v>3</v>
      </c>
      <c r="AD67" s="139">
        <v>2</v>
      </c>
      <c r="AE67" s="139">
        <v>1</v>
      </c>
      <c r="AF67" s="139">
        <v>2</v>
      </c>
      <c r="AG67" s="139">
        <v>3</v>
      </c>
      <c r="AH67" s="139">
        <v>2</v>
      </c>
      <c r="AI67" s="139">
        <v>1</v>
      </c>
      <c r="AJ67" s="139">
        <v>2</v>
      </c>
      <c r="AK67" s="139">
        <v>2</v>
      </c>
      <c r="AL67" s="139">
        <v>2</v>
      </c>
      <c r="AM67" s="139">
        <v>2</v>
      </c>
      <c r="AN67" s="139">
        <v>3</v>
      </c>
      <c r="AO67" s="139">
        <v>2</v>
      </c>
      <c r="AP67" s="139">
        <v>1</v>
      </c>
      <c r="AQ67" s="139">
        <v>2</v>
      </c>
      <c r="AR67" s="139">
        <v>2</v>
      </c>
      <c r="AS67" s="139">
        <v>1</v>
      </c>
      <c r="AT67" s="139">
        <v>2</v>
      </c>
    </row>
    <row r="68" spans="1:46">
      <c r="A68" s="183">
        <v>66</v>
      </c>
      <c r="B68" s="138">
        <v>1</v>
      </c>
      <c r="C68" s="139">
        <v>1</v>
      </c>
      <c r="D68" s="139">
        <v>1</v>
      </c>
      <c r="E68" s="139">
        <v>1</v>
      </c>
      <c r="F68" s="139">
        <v>1</v>
      </c>
      <c r="G68" s="139">
        <v>1</v>
      </c>
      <c r="H68" s="139">
        <v>1</v>
      </c>
      <c r="I68" s="139">
        <v>1</v>
      </c>
      <c r="J68" s="139">
        <v>2</v>
      </c>
      <c r="K68" s="139">
        <v>2</v>
      </c>
      <c r="L68" s="139">
        <v>1</v>
      </c>
      <c r="M68" s="139">
        <v>1</v>
      </c>
      <c r="N68" s="139">
        <v>1</v>
      </c>
      <c r="O68" s="139">
        <v>2</v>
      </c>
      <c r="P68" s="139">
        <v>2</v>
      </c>
      <c r="Q68" s="139">
        <v>1</v>
      </c>
      <c r="R68" s="139">
        <v>2</v>
      </c>
      <c r="S68" s="139">
        <v>2</v>
      </c>
      <c r="T68" s="139">
        <v>2</v>
      </c>
      <c r="U68" s="139">
        <v>1</v>
      </c>
      <c r="V68" s="139">
        <v>1</v>
      </c>
      <c r="W68" s="139">
        <v>2</v>
      </c>
      <c r="X68" s="139">
        <v>2</v>
      </c>
      <c r="Y68" s="139">
        <v>1</v>
      </c>
      <c r="Z68" s="139">
        <v>1</v>
      </c>
      <c r="AA68" s="139">
        <v>2</v>
      </c>
      <c r="AB68" s="139">
        <v>1</v>
      </c>
      <c r="AC68" s="139">
        <v>2</v>
      </c>
      <c r="AD68" s="139">
        <v>1</v>
      </c>
      <c r="AE68" s="139">
        <v>2</v>
      </c>
      <c r="AF68" s="139">
        <v>2</v>
      </c>
      <c r="AG68" s="139">
        <v>1</v>
      </c>
      <c r="AH68" s="139">
        <v>2</v>
      </c>
      <c r="AI68" s="139">
        <v>1</v>
      </c>
      <c r="AJ68" s="139">
        <v>2</v>
      </c>
      <c r="AK68" s="139">
        <v>1</v>
      </c>
      <c r="AL68" s="139">
        <v>1</v>
      </c>
      <c r="AM68" s="139">
        <v>1</v>
      </c>
      <c r="AN68" s="139">
        <v>2</v>
      </c>
      <c r="AO68" s="139">
        <v>2</v>
      </c>
      <c r="AP68" s="139">
        <v>1</v>
      </c>
      <c r="AQ68" s="139">
        <v>2</v>
      </c>
      <c r="AR68" s="139">
        <v>1</v>
      </c>
      <c r="AS68" s="139">
        <v>1</v>
      </c>
      <c r="AT68" s="139">
        <v>2</v>
      </c>
    </row>
    <row r="69" spans="1:46">
      <c r="A69" s="180">
        <v>67</v>
      </c>
      <c r="B69" s="138">
        <v>1</v>
      </c>
      <c r="C69" s="139">
        <v>1</v>
      </c>
      <c r="D69" s="139">
        <v>2</v>
      </c>
      <c r="E69" s="139">
        <v>2</v>
      </c>
      <c r="F69" s="139">
        <v>3</v>
      </c>
      <c r="G69" s="139">
        <v>3</v>
      </c>
      <c r="H69" s="139">
        <v>2</v>
      </c>
      <c r="I69" s="139">
        <v>3</v>
      </c>
      <c r="J69" s="139">
        <v>3</v>
      </c>
      <c r="K69" s="139">
        <v>3</v>
      </c>
      <c r="L69" s="139">
        <v>2</v>
      </c>
      <c r="M69" s="139">
        <v>2</v>
      </c>
      <c r="N69" s="139">
        <v>3</v>
      </c>
      <c r="O69" s="139">
        <v>2</v>
      </c>
      <c r="P69" s="139">
        <v>3</v>
      </c>
      <c r="Q69" s="139">
        <v>2</v>
      </c>
      <c r="R69" s="139">
        <v>3</v>
      </c>
      <c r="S69" s="139">
        <v>3</v>
      </c>
      <c r="T69" s="139">
        <v>3</v>
      </c>
      <c r="U69" s="139">
        <v>3</v>
      </c>
      <c r="V69" s="139">
        <v>3</v>
      </c>
      <c r="W69" s="139">
        <v>3</v>
      </c>
      <c r="X69" s="139">
        <v>2</v>
      </c>
      <c r="Y69" s="139">
        <v>1</v>
      </c>
      <c r="Z69" s="139">
        <v>1</v>
      </c>
      <c r="AA69" s="139">
        <v>1</v>
      </c>
      <c r="AB69" s="139">
        <v>2</v>
      </c>
      <c r="AC69" s="139">
        <v>1</v>
      </c>
      <c r="AD69" s="139">
        <v>1</v>
      </c>
      <c r="AE69" s="139">
        <v>1</v>
      </c>
      <c r="AF69" s="139">
        <v>1</v>
      </c>
      <c r="AG69" s="139">
        <v>1</v>
      </c>
      <c r="AH69" s="139">
        <v>1</v>
      </c>
      <c r="AI69" s="139">
        <v>1</v>
      </c>
      <c r="AJ69" s="139">
        <v>2</v>
      </c>
      <c r="AK69" s="139">
        <v>3</v>
      </c>
      <c r="AL69" s="139">
        <v>3</v>
      </c>
      <c r="AM69" s="139">
        <v>1</v>
      </c>
      <c r="AN69" s="139">
        <v>2</v>
      </c>
      <c r="AO69" s="139">
        <v>3</v>
      </c>
      <c r="AP69" s="139">
        <v>3</v>
      </c>
      <c r="AQ69" s="139">
        <v>1</v>
      </c>
      <c r="AR69" s="139">
        <v>1</v>
      </c>
      <c r="AS69" s="139">
        <v>2</v>
      </c>
      <c r="AT69" s="139">
        <v>3</v>
      </c>
    </row>
    <row r="70" spans="1:46">
      <c r="A70" s="183">
        <v>68</v>
      </c>
      <c r="B70" s="138">
        <v>3</v>
      </c>
      <c r="C70" s="139">
        <v>3</v>
      </c>
      <c r="D70" s="139">
        <v>3</v>
      </c>
      <c r="E70" s="139">
        <v>2</v>
      </c>
      <c r="F70" s="139">
        <v>2</v>
      </c>
      <c r="G70" s="139">
        <v>3</v>
      </c>
      <c r="H70" s="139">
        <v>3</v>
      </c>
      <c r="I70" s="139">
        <v>3</v>
      </c>
      <c r="J70" s="139">
        <v>3</v>
      </c>
      <c r="K70" s="139">
        <v>3</v>
      </c>
      <c r="L70" s="139">
        <v>3</v>
      </c>
      <c r="M70" s="139">
        <v>3</v>
      </c>
      <c r="N70" s="139">
        <v>3</v>
      </c>
      <c r="O70" s="139">
        <v>3</v>
      </c>
      <c r="P70" s="139">
        <v>3</v>
      </c>
      <c r="Q70" s="139">
        <v>3</v>
      </c>
      <c r="R70" s="139">
        <v>2</v>
      </c>
      <c r="S70" s="139">
        <v>3</v>
      </c>
      <c r="T70" s="139">
        <v>3</v>
      </c>
      <c r="U70" s="139">
        <v>2</v>
      </c>
      <c r="V70" s="139">
        <v>2</v>
      </c>
      <c r="W70" s="139">
        <v>2</v>
      </c>
      <c r="X70" s="139">
        <v>2</v>
      </c>
      <c r="Y70" s="139">
        <v>1</v>
      </c>
      <c r="Z70" s="139">
        <v>3</v>
      </c>
      <c r="AA70" s="139">
        <v>3</v>
      </c>
      <c r="AB70" s="139">
        <v>1</v>
      </c>
      <c r="AC70" s="139">
        <v>2</v>
      </c>
      <c r="AD70" s="139">
        <v>1</v>
      </c>
      <c r="AE70" s="139">
        <v>1</v>
      </c>
      <c r="AF70" s="139">
        <v>1</v>
      </c>
      <c r="AG70" s="139">
        <v>1</v>
      </c>
      <c r="AH70" s="139">
        <v>1</v>
      </c>
      <c r="AI70" s="139">
        <v>2</v>
      </c>
      <c r="AJ70" s="139">
        <v>3</v>
      </c>
      <c r="AK70" s="139">
        <v>3</v>
      </c>
      <c r="AL70" s="139">
        <v>3</v>
      </c>
      <c r="AM70" s="139">
        <v>3</v>
      </c>
      <c r="AN70" s="139">
        <v>2</v>
      </c>
      <c r="AO70" s="139">
        <v>3</v>
      </c>
      <c r="AP70" s="139">
        <v>3</v>
      </c>
      <c r="AQ70" s="139">
        <v>3</v>
      </c>
      <c r="AR70" s="139">
        <v>2</v>
      </c>
      <c r="AS70" s="139">
        <v>3</v>
      </c>
      <c r="AT70" s="139">
        <v>3</v>
      </c>
    </row>
    <row r="71" spans="1:46">
      <c r="A71" s="183">
        <v>69</v>
      </c>
      <c r="B71" s="138">
        <v>3</v>
      </c>
      <c r="C71" s="139">
        <v>3</v>
      </c>
      <c r="D71" s="139">
        <v>3</v>
      </c>
      <c r="E71" s="139">
        <v>2</v>
      </c>
      <c r="F71" s="139">
        <v>3</v>
      </c>
      <c r="G71" s="139">
        <v>3</v>
      </c>
      <c r="H71" s="139">
        <v>3</v>
      </c>
      <c r="I71" s="139">
        <v>3</v>
      </c>
      <c r="J71" s="139">
        <v>3</v>
      </c>
      <c r="K71" s="139">
        <v>3</v>
      </c>
      <c r="L71" s="139">
        <v>3</v>
      </c>
      <c r="M71" s="139">
        <v>3</v>
      </c>
      <c r="N71" s="139">
        <v>2</v>
      </c>
      <c r="O71" s="139"/>
      <c r="P71" s="139">
        <v>1</v>
      </c>
      <c r="Q71" s="139">
        <v>2</v>
      </c>
      <c r="R71" s="139">
        <v>1</v>
      </c>
      <c r="S71" s="139">
        <v>2</v>
      </c>
      <c r="T71" s="139">
        <v>3</v>
      </c>
      <c r="U71" s="139">
        <v>3</v>
      </c>
      <c r="V71" s="139">
        <v>2</v>
      </c>
      <c r="W71" s="139">
        <v>1</v>
      </c>
      <c r="X71" s="139">
        <v>2</v>
      </c>
      <c r="Y71" s="139">
        <v>1</v>
      </c>
      <c r="Z71" s="139">
        <v>3</v>
      </c>
      <c r="AA71" s="139">
        <v>1</v>
      </c>
      <c r="AB71" s="139">
        <v>3</v>
      </c>
      <c r="AC71" s="139">
        <v>2</v>
      </c>
      <c r="AD71" s="139">
        <v>1</v>
      </c>
      <c r="AE71" s="139">
        <v>2</v>
      </c>
      <c r="AF71" s="139">
        <v>2</v>
      </c>
      <c r="AG71" s="139">
        <v>2</v>
      </c>
      <c r="AH71" s="139">
        <v>2</v>
      </c>
      <c r="AI71" s="139">
        <v>2</v>
      </c>
      <c r="AJ71" s="139">
        <v>3</v>
      </c>
      <c r="AK71" s="139">
        <v>3</v>
      </c>
      <c r="AL71" s="139">
        <v>3</v>
      </c>
      <c r="AM71" s="139">
        <v>3</v>
      </c>
      <c r="AN71" s="139">
        <v>3</v>
      </c>
      <c r="AO71" s="139">
        <v>3</v>
      </c>
      <c r="AP71" s="139">
        <v>2</v>
      </c>
      <c r="AQ71" s="139">
        <v>3</v>
      </c>
      <c r="AR71" s="139">
        <v>2</v>
      </c>
      <c r="AS71" s="139">
        <v>3</v>
      </c>
      <c r="AT71" s="139">
        <v>2</v>
      </c>
    </row>
    <row r="72" spans="1:46">
      <c r="A72" s="183">
        <v>70</v>
      </c>
      <c r="B72" s="138">
        <v>3</v>
      </c>
      <c r="C72" s="139">
        <v>3</v>
      </c>
      <c r="D72" s="139">
        <v>3</v>
      </c>
      <c r="E72" s="139">
        <v>3</v>
      </c>
      <c r="F72" s="139">
        <v>3</v>
      </c>
      <c r="G72" s="139">
        <v>3</v>
      </c>
      <c r="H72" s="139">
        <v>3</v>
      </c>
      <c r="I72" s="139">
        <v>3</v>
      </c>
      <c r="J72" s="139">
        <v>3</v>
      </c>
      <c r="K72" s="139">
        <v>3</v>
      </c>
      <c r="L72" s="139">
        <v>3</v>
      </c>
      <c r="M72" s="139">
        <v>3</v>
      </c>
      <c r="N72" s="139">
        <v>3</v>
      </c>
      <c r="O72" s="139">
        <v>2</v>
      </c>
      <c r="P72" s="139">
        <v>2</v>
      </c>
      <c r="Q72" s="139">
        <v>2</v>
      </c>
      <c r="R72" s="139">
        <v>2</v>
      </c>
      <c r="S72" s="139">
        <v>2</v>
      </c>
      <c r="T72" s="139">
        <v>2</v>
      </c>
      <c r="U72" s="139">
        <v>2</v>
      </c>
      <c r="V72" s="139">
        <v>3</v>
      </c>
      <c r="W72" s="139">
        <v>2</v>
      </c>
      <c r="X72" s="139">
        <v>3</v>
      </c>
      <c r="Y72" s="139">
        <v>3</v>
      </c>
      <c r="Z72" s="139">
        <v>3</v>
      </c>
      <c r="AA72" s="139">
        <v>1</v>
      </c>
      <c r="AB72" s="139">
        <v>2</v>
      </c>
      <c r="AC72" s="139">
        <v>2</v>
      </c>
      <c r="AD72" s="139">
        <v>1</v>
      </c>
      <c r="AE72" s="139">
        <v>1</v>
      </c>
      <c r="AF72" s="139">
        <v>1</v>
      </c>
      <c r="AG72" s="139">
        <v>1</v>
      </c>
      <c r="AH72" s="139">
        <v>2</v>
      </c>
      <c r="AI72" s="139">
        <v>3</v>
      </c>
      <c r="AJ72" s="139">
        <v>1</v>
      </c>
      <c r="AK72" s="139">
        <v>3</v>
      </c>
      <c r="AL72" s="139">
        <v>3</v>
      </c>
      <c r="AM72" s="139">
        <v>2</v>
      </c>
      <c r="AN72" s="139">
        <v>3</v>
      </c>
      <c r="AO72" s="139">
        <v>2</v>
      </c>
      <c r="AP72" s="139">
        <v>1</v>
      </c>
      <c r="AQ72" s="139">
        <v>2</v>
      </c>
      <c r="AR72" s="139">
        <v>3</v>
      </c>
      <c r="AS72" s="139">
        <v>2</v>
      </c>
      <c r="AT72" s="139">
        <v>3</v>
      </c>
    </row>
    <row r="73" spans="1:46">
      <c r="A73" s="180">
        <v>71</v>
      </c>
      <c r="B73" s="138">
        <v>3</v>
      </c>
      <c r="C73" s="139">
        <v>3</v>
      </c>
      <c r="D73" s="139">
        <v>3</v>
      </c>
      <c r="E73" s="139">
        <v>3</v>
      </c>
      <c r="F73" s="139">
        <v>3</v>
      </c>
      <c r="G73" s="139">
        <v>3</v>
      </c>
      <c r="H73" s="139">
        <v>3</v>
      </c>
      <c r="I73" s="139">
        <v>3</v>
      </c>
      <c r="J73" s="139">
        <v>3</v>
      </c>
      <c r="K73" s="139">
        <v>3</v>
      </c>
      <c r="L73" s="139">
        <v>3</v>
      </c>
      <c r="M73" s="139">
        <v>3</v>
      </c>
      <c r="N73" s="139">
        <v>3</v>
      </c>
      <c r="O73" s="139">
        <v>3</v>
      </c>
      <c r="P73" s="139">
        <v>2</v>
      </c>
      <c r="Q73" s="139">
        <v>1</v>
      </c>
      <c r="R73" s="139">
        <v>1</v>
      </c>
      <c r="S73" s="139">
        <v>1</v>
      </c>
      <c r="T73" s="139">
        <v>1</v>
      </c>
      <c r="U73" s="139">
        <v>1</v>
      </c>
      <c r="V73" s="139">
        <v>1</v>
      </c>
      <c r="W73" s="139">
        <v>1</v>
      </c>
      <c r="X73" s="139">
        <v>1</v>
      </c>
      <c r="Y73" s="139">
        <v>1</v>
      </c>
      <c r="Z73" s="139">
        <v>2</v>
      </c>
      <c r="AA73" s="139">
        <v>2</v>
      </c>
      <c r="AB73" s="139">
        <v>2</v>
      </c>
      <c r="AC73" s="139">
        <v>2</v>
      </c>
      <c r="AD73" s="139">
        <v>2</v>
      </c>
      <c r="AE73" s="139">
        <v>2</v>
      </c>
      <c r="AF73" s="139">
        <v>2</v>
      </c>
      <c r="AG73" s="139">
        <v>1</v>
      </c>
      <c r="AH73" s="139">
        <v>1</v>
      </c>
      <c r="AI73" s="139">
        <v>1</v>
      </c>
      <c r="AJ73" s="139">
        <v>2</v>
      </c>
      <c r="AK73" s="139">
        <v>3</v>
      </c>
      <c r="AL73" s="139">
        <v>3</v>
      </c>
      <c r="AM73" s="139">
        <v>3</v>
      </c>
      <c r="AN73" s="139">
        <v>3</v>
      </c>
      <c r="AO73" s="139">
        <v>3</v>
      </c>
      <c r="AP73" s="139">
        <v>2</v>
      </c>
      <c r="AQ73" s="139">
        <v>3</v>
      </c>
      <c r="AR73" s="139">
        <v>3</v>
      </c>
      <c r="AS73" s="139">
        <v>3</v>
      </c>
      <c r="AT73" s="139">
        <v>2</v>
      </c>
    </row>
    <row r="74" spans="1:46">
      <c r="A74" s="183">
        <v>72</v>
      </c>
      <c r="B74" s="138">
        <v>3</v>
      </c>
      <c r="C74" s="139">
        <v>3</v>
      </c>
      <c r="D74" s="139">
        <v>3</v>
      </c>
      <c r="E74" s="139">
        <v>3</v>
      </c>
      <c r="F74" s="139">
        <v>3</v>
      </c>
      <c r="G74" s="139">
        <v>3</v>
      </c>
      <c r="H74" s="139">
        <v>3</v>
      </c>
      <c r="I74" s="139">
        <v>3</v>
      </c>
      <c r="J74" s="139">
        <v>3</v>
      </c>
      <c r="K74" s="139">
        <v>3</v>
      </c>
      <c r="L74" s="139">
        <v>3</v>
      </c>
      <c r="M74" s="139">
        <v>3</v>
      </c>
      <c r="N74" s="139">
        <v>2</v>
      </c>
      <c r="O74" s="139">
        <v>2</v>
      </c>
      <c r="P74" s="139">
        <v>2</v>
      </c>
      <c r="Q74" s="139">
        <v>2</v>
      </c>
      <c r="R74" s="139">
        <v>2</v>
      </c>
      <c r="S74" s="139">
        <v>2</v>
      </c>
      <c r="T74" s="139">
        <v>1</v>
      </c>
      <c r="U74" s="139">
        <v>1</v>
      </c>
      <c r="V74" s="139">
        <v>1</v>
      </c>
      <c r="W74" s="139">
        <v>1</v>
      </c>
      <c r="X74" s="139">
        <v>2</v>
      </c>
      <c r="Y74" s="139">
        <v>2</v>
      </c>
      <c r="Z74" s="139">
        <v>3</v>
      </c>
      <c r="AA74" s="139">
        <v>1</v>
      </c>
      <c r="AB74" s="139">
        <v>2</v>
      </c>
      <c r="AC74" s="139">
        <v>2</v>
      </c>
      <c r="AD74" s="139">
        <v>1</v>
      </c>
      <c r="AE74" s="139">
        <v>1</v>
      </c>
      <c r="AF74" s="139">
        <v>1</v>
      </c>
      <c r="AG74" s="139">
        <v>1</v>
      </c>
      <c r="AH74" s="139">
        <v>2</v>
      </c>
      <c r="AI74" s="139">
        <v>2</v>
      </c>
      <c r="AJ74" s="139">
        <v>3</v>
      </c>
      <c r="AK74" s="139">
        <v>3</v>
      </c>
      <c r="AL74" s="139">
        <v>3</v>
      </c>
      <c r="AM74" s="139">
        <v>3</v>
      </c>
      <c r="AN74" s="139">
        <v>3</v>
      </c>
      <c r="AO74" s="139">
        <v>1</v>
      </c>
      <c r="AP74" s="139">
        <v>1</v>
      </c>
      <c r="AQ74" s="139">
        <v>1</v>
      </c>
      <c r="AR74" s="139">
        <v>2</v>
      </c>
      <c r="AS74" s="139">
        <v>1</v>
      </c>
      <c r="AT74" s="139">
        <v>1</v>
      </c>
    </row>
    <row r="75" spans="1:46">
      <c r="A75" s="180">
        <v>73</v>
      </c>
      <c r="B75" s="138">
        <v>2</v>
      </c>
      <c r="C75" s="139">
        <v>3</v>
      </c>
      <c r="D75" s="139">
        <v>3</v>
      </c>
      <c r="E75" s="139">
        <v>1</v>
      </c>
      <c r="F75" s="139">
        <v>2</v>
      </c>
      <c r="G75" s="139">
        <v>3</v>
      </c>
      <c r="H75" s="139">
        <v>3</v>
      </c>
      <c r="I75" s="139">
        <v>1</v>
      </c>
      <c r="J75" s="139">
        <v>1</v>
      </c>
      <c r="K75" s="139">
        <v>1</v>
      </c>
      <c r="L75" s="139">
        <v>1</v>
      </c>
      <c r="M75" s="139">
        <v>3</v>
      </c>
      <c r="N75" s="139">
        <v>3</v>
      </c>
      <c r="O75" s="139">
        <v>2</v>
      </c>
      <c r="P75" s="139">
        <v>2</v>
      </c>
      <c r="Q75" s="139">
        <v>3</v>
      </c>
      <c r="R75" s="139">
        <v>2</v>
      </c>
      <c r="S75" s="139">
        <v>1</v>
      </c>
      <c r="T75" s="139">
        <v>1</v>
      </c>
      <c r="U75" s="139">
        <v>2</v>
      </c>
      <c r="V75" s="139">
        <v>3</v>
      </c>
      <c r="W75" s="139">
        <v>3</v>
      </c>
      <c r="X75" s="139">
        <v>3</v>
      </c>
      <c r="Y75" s="139">
        <v>1</v>
      </c>
      <c r="Z75" s="139">
        <v>2</v>
      </c>
      <c r="AA75" s="139"/>
      <c r="AB75" s="139">
        <v>1</v>
      </c>
      <c r="AC75" s="139">
        <v>1</v>
      </c>
      <c r="AD75" s="139">
        <v>2</v>
      </c>
      <c r="AE75" s="139">
        <v>2</v>
      </c>
      <c r="AF75" s="139">
        <v>2</v>
      </c>
      <c r="AG75" s="139">
        <v>2</v>
      </c>
      <c r="AH75" s="139">
        <v>1</v>
      </c>
      <c r="AI75" s="139">
        <v>3</v>
      </c>
      <c r="AJ75" s="139">
        <v>2</v>
      </c>
      <c r="AK75" s="139">
        <v>2</v>
      </c>
      <c r="AL75" s="139">
        <v>3</v>
      </c>
      <c r="AM75" s="139">
        <v>1</v>
      </c>
      <c r="AN75" s="139">
        <v>2</v>
      </c>
      <c r="AO75" s="139">
        <v>1</v>
      </c>
      <c r="AP75" s="139">
        <v>2</v>
      </c>
      <c r="AQ75" s="139">
        <v>3</v>
      </c>
      <c r="AR75" s="139">
        <v>3</v>
      </c>
      <c r="AS75" s="139">
        <v>3</v>
      </c>
      <c r="AT75" s="139">
        <v>1</v>
      </c>
    </row>
    <row r="76" spans="1:46">
      <c r="A76" s="183">
        <v>74</v>
      </c>
      <c r="B76" s="138">
        <v>2</v>
      </c>
      <c r="C76" s="139">
        <v>2</v>
      </c>
      <c r="D76" s="139">
        <v>2</v>
      </c>
      <c r="E76" s="139">
        <v>2</v>
      </c>
      <c r="F76" s="139">
        <v>2</v>
      </c>
      <c r="G76" s="139">
        <v>2</v>
      </c>
      <c r="H76" s="139">
        <v>2</v>
      </c>
      <c r="I76" s="139">
        <v>3</v>
      </c>
      <c r="J76" s="139">
        <v>2</v>
      </c>
      <c r="K76" s="139">
        <v>2</v>
      </c>
      <c r="L76" s="139">
        <v>3</v>
      </c>
      <c r="M76" s="139">
        <v>3</v>
      </c>
      <c r="N76" s="139">
        <v>2</v>
      </c>
      <c r="O76" s="139">
        <v>2</v>
      </c>
      <c r="P76" s="139">
        <v>2</v>
      </c>
      <c r="Q76" s="139">
        <v>1</v>
      </c>
      <c r="R76" s="139">
        <v>2</v>
      </c>
      <c r="S76" s="139">
        <v>3</v>
      </c>
      <c r="T76" s="139">
        <v>1</v>
      </c>
      <c r="U76" s="139">
        <v>2</v>
      </c>
      <c r="V76" s="139">
        <v>2</v>
      </c>
      <c r="W76" s="139">
        <v>2</v>
      </c>
      <c r="X76" s="139">
        <v>2</v>
      </c>
      <c r="Y76" s="139">
        <v>2</v>
      </c>
      <c r="Z76" s="139">
        <v>3</v>
      </c>
      <c r="AA76" s="139">
        <v>3</v>
      </c>
      <c r="AB76" s="139">
        <v>2</v>
      </c>
      <c r="AC76" s="139">
        <v>2</v>
      </c>
      <c r="AD76" s="139">
        <v>2</v>
      </c>
      <c r="AE76" s="139">
        <v>2</v>
      </c>
      <c r="AF76" s="139">
        <v>2</v>
      </c>
      <c r="AG76" s="139">
        <v>3</v>
      </c>
      <c r="AH76" s="139">
        <v>2</v>
      </c>
      <c r="AI76" s="139">
        <v>2</v>
      </c>
      <c r="AJ76" s="139">
        <v>2</v>
      </c>
      <c r="AK76" s="139">
        <v>3</v>
      </c>
      <c r="AL76" s="139">
        <v>2</v>
      </c>
      <c r="AM76" s="139">
        <v>2</v>
      </c>
      <c r="AN76" s="139">
        <v>2</v>
      </c>
      <c r="AO76" s="139">
        <v>2</v>
      </c>
      <c r="AP76" s="139">
        <v>1</v>
      </c>
      <c r="AQ76" s="139">
        <v>1</v>
      </c>
      <c r="AR76" s="139">
        <v>1</v>
      </c>
      <c r="AS76" s="139">
        <v>1</v>
      </c>
      <c r="AT76" s="139">
        <v>1</v>
      </c>
    </row>
    <row r="77" spans="1:46">
      <c r="A77" s="180">
        <v>75</v>
      </c>
      <c r="B77" s="138">
        <v>1</v>
      </c>
      <c r="C77" s="139">
        <v>3</v>
      </c>
      <c r="D77" s="139">
        <v>3</v>
      </c>
      <c r="E77" s="139">
        <v>3</v>
      </c>
      <c r="F77" s="139">
        <v>2</v>
      </c>
      <c r="G77" s="139">
        <v>3</v>
      </c>
      <c r="H77" s="139">
        <v>3</v>
      </c>
      <c r="I77" s="139">
        <v>2</v>
      </c>
      <c r="J77" s="139">
        <v>3</v>
      </c>
      <c r="K77" s="139">
        <v>2</v>
      </c>
      <c r="L77" s="139">
        <v>2</v>
      </c>
      <c r="M77" s="139">
        <v>3</v>
      </c>
      <c r="N77" s="139">
        <v>3</v>
      </c>
      <c r="O77" s="139">
        <v>3</v>
      </c>
      <c r="P77" s="139">
        <v>2</v>
      </c>
      <c r="Q77" s="139">
        <v>2</v>
      </c>
      <c r="R77" s="139">
        <v>3</v>
      </c>
      <c r="S77" s="139">
        <v>3</v>
      </c>
      <c r="T77" s="139">
        <v>2</v>
      </c>
      <c r="U77" s="139">
        <v>1</v>
      </c>
      <c r="V77" s="139">
        <v>1</v>
      </c>
      <c r="W77" s="139">
        <v>2</v>
      </c>
      <c r="X77" s="139">
        <v>2</v>
      </c>
      <c r="Y77" s="139">
        <v>2</v>
      </c>
      <c r="Z77" s="139">
        <v>2</v>
      </c>
      <c r="AA77" s="139">
        <v>2</v>
      </c>
      <c r="AB77" s="139">
        <v>3</v>
      </c>
      <c r="AC77" s="139">
        <v>2</v>
      </c>
      <c r="AD77" s="139">
        <v>3</v>
      </c>
      <c r="AE77" s="139">
        <v>3</v>
      </c>
      <c r="AF77" s="139">
        <v>2</v>
      </c>
      <c r="AG77" s="139">
        <v>2</v>
      </c>
      <c r="AH77" s="139">
        <v>3</v>
      </c>
      <c r="AI77" s="139">
        <v>2</v>
      </c>
      <c r="AJ77" s="139">
        <v>2</v>
      </c>
      <c r="AK77" s="139">
        <v>3</v>
      </c>
      <c r="AL77" s="139">
        <v>2</v>
      </c>
      <c r="AM77" s="139">
        <v>1</v>
      </c>
      <c r="AN77" s="139">
        <v>1</v>
      </c>
      <c r="AO77" s="139">
        <v>2</v>
      </c>
      <c r="AP77" s="139">
        <v>1</v>
      </c>
      <c r="AQ77" s="139">
        <v>1</v>
      </c>
      <c r="AR77" s="139">
        <v>2</v>
      </c>
      <c r="AS77" s="139">
        <v>1</v>
      </c>
      <c r="AT77" s="139">
        <v>1</v>
      </c>
    </row>
    <row r="78" spans="1:46">
      <c r="A78" s="183">
        <v>76</v>
      </c>
      <c r="B78" s="138">
        <v>2</v>
      </c>
      <c r="C78" s="139">
        <v>2</v>
      </c>
      <c r="D78" s="139">
        <v>2</v>
      </c>
      <c r="E78" s="139">
        <v>2</v>
      </c>
      <c r="F78" s="139">
        <v>2</v>
      </c>
      <c r="G78" s="139">
        <v>3</v>
      </c>
      <c r="H78" s="139">
        <v>2</v>
      </c>
      <c r="I78" s="139">
        <v>2</v>
      </c>
      <c r="J78" s="139">
        <v>3</v>
      </c>
      <c r="K78" s="139">
        <v>2</v>
      </c>
      <c r="L78" s="139">
        <v>3</v>
      </c>
      <c r="M78" s="139">
        <v>2</v>
      </c>
      <c r="N78" s="139">
        <v>2</v>
      </c>
      <c r="O78" s="139">
        <v>2</v>
      </c>
      <c r="P78" s="139">
        <v>3</v>
      </c>
      <c r="Q78" s="139">
        <v>1</v>
      </c>
      <c r="R78" s="139">
        <v>3</v>
      </c>
      <c r="S78" s="139">
        <v>2</v>
      </c>
      <c r="T78" s="139">
        <v>1</v>
      </c>
      <c r="U78" s="139">
        <v>2</v>
      </c>
      <c r="V78" s="139">
        <v>2</v>
      </c>
      <c r="W78" s="139">
        <v>2</v>
      </c>
      <c r="X78" s="139">
        <v>1</v>
      </c>
      <c r="Y78" s="139">
        <v>3</v>
      </c>
      <c r="Z78" s="139">
        <v>2</v>
      </c>
      <c r="AA78" s="139">
        <v>2</v>
      </c>
      <c r="AB78" s="139">
        <v>1</v>
      </c>
      <c r="AC78" s="139"/>
      <c r="AD78" s="139">
        <v>1</v>
      </c>
      <c r="AE78" s="139">
        <v>2</v>
      </c>
      <c r="AF78" s="139">
        <v>3</v>
      </c>
      <c r="AG78" s="139">
        <v>2</v>
      </c>
      <c r="AH78" s="139">
        <v>2</v>
      </c>
      <c r="AI78" s="139">
        <v>2</v>
      </c>
      <c r="AJ78" s="139">
        <v>2</v>
      </c>
      <c r="AK78" s="139">
        <v>2</v>
      </c>
      <c r="AL78" s="139">
        <v>3</v>
      </c>
      <c r="AM78" s="139">
        <v>3</v>
      </c>
      <c r="AN78" s="139">
        <v>1</v>
      </c>
      <c r="AO78" s="139">
        <v>3</v>
      </c>
      <c r="AP78" s="139">
        <v>1</v>
      </c>
      <c r="AQ78" s="139">
        <v>3</v>
      </c>
      <c r="AR78" s="139">
        <v>1</v>
      </c>
      <c r="AS78" s="139">
        <v>3</v>
      </c>
      <c r="AT78" s="139">
        <v>1</v>
      </c>
    </row>
    <row r="79" spans="1:46">
      <c r="A79" s="183">
        <v>77</v>
      </c>
      <c r="B79" s="138"/>
      <c r="C79" s="139">
        <v>3</v>
      </c>
      <c r="D79" s="139"/>
      <c r="E79" s="139">
        <v>2</v>
      </c>
      <c r="F79" s="139">
        <v>2</v>
      </c>
      <c r="G79" s="139">
        <v>2</v>
      </c>
      <c r="H79" s="139">
        <v>2</v>
      </c>
      <c r="I79" s="139">
        <v>3</v>
      </c>
      <c r="J79" s="139">
        <v>3</v>
      </c>
      <c r="K79" s="139">
        <v>3</v>
      </c>
      <c r="L79" s="139">
        <v>3</v>
      </c>
      <c r="M79" s="139">
        <v>3</v>
      </c>
      <c r="N79" s="139"/>
      <c r="O79" s="139">
        <v>2</v>
      </c>
      <c r="P79" s="139">
        <v>2</v>
      </c>
      <c r="Q79" s="139">
        <v>2</v>
      </c>
      <c r="R79" s="139">
        <v>2</v>
      </c>
      <c r="S79" s="139">
        <v>2</v>
      </c>
      <c r="T79" s="139">
        <v>2</v>
      </c>
      <c r="U79" s="139">
        <v>2</v>
      </c>
      <c r="V79" s="139">
        <v>2</v>
      </c>
      <c r="W79" s="139">
        <v>2</v>
      </c>
      <c r="X79" s="139">
        <v>2</v>
      </c>
      <c r="Y79" s="139">
        <v>2</v>
      </c>
      <c r="Z79" s="139">
        <v>3</v>
      </c>
      <c r="AA79" s="139">
        <v>2</v>
      </c>
      <c r="AB79" s="139">
        <v>2</v>
      </c>
      <c r="AC79" s="139">
        <v>2</v>
      </c>
      <c r="AD79" s="139">
        <v>2</v>
      </c>
      <c r="AE79" s="139"/>
      <c r="AF79" s="139">
        <v>3</v>
      </c>
      <c r="AG79" s="139">
        <v>3</v>
      </c>
      <c r="AH79" s="139">
        <v>2</v>
      </c>
      <c r="AI79" s="139">
        <v>2</v>
      </c>
      <c r="AJ79" s="139">
        <v>2</v>
      </c>
      <c r="AK79" s="139">
        <v>2</v>
      </c>
      <c r="AL79" s="139">
        <v>2</v>
      </c>
      <c r="AM79" s="139">
        <v>2</v>
      </c>
      <c r="AN79" s="139">
        <v>2</v>
      </c>
      <c r="AO79" s="139">
        <v>2</v>
      </c>
      <c r="AP79" s="139">
        <v>2</v>
      </c>
      <c r="AQ79" s="139">
        <v>2</v>
      </c>
      <c r="AR79" s="139">
        <v>2</v>
      </c>
      <c r="AS79" s="139">
        <v>2</v>
      </c>
      <c r="AT79" s="139">
        <v>2</v>
      </c>
    </row>
    <row r="80" spans="1:46">
      <c r="A80" s="180">
        <v>78</v>
      </c>
      <c r="B80" s="138">
        <v>1</v>
      </c>
      <c r="C80" s="139">
        <v>1</v>
      </c>
      <c r="D80" s="139">
        <v>1</v>
      </c>
      <c r="E80" s="139">
        <v>1</v>
      </c>
      <c r="F80" s="139">
        <v>1</v>
      </c>
      <c r="G80" s="139">
        <v>2</v>
      </c>
      <c r="H80" s="139">
        <v>2</v>
      </c>
      <c r="I80" s="139">
        <v>1</v>
      </c>
      <c r="J80" s="139">
        <v>1</v>
      </c>
      <c r="K80" s="139">
        <v>2</v>
      </c>
      <c r="L80" s="139">
        <v>2</v>
      </c>
      <c r="M80" s="139">
        <v>1</v>
      </c>
      <c r="N80" s="139">
        <v>2</v>
      </c>
      <c r="O80" s="139">
        <v>2</v>
      </c>
      <c r="P80" s="139">
        <v>1</v>
      </c>
      <c r="Q80" s="139">
        <v>1</v>
      </c>
      <c r="R80" s="139">
        <v>2</v>
      </c>
      <c r="S80" s="139">
        <v>2</v>
      </c>
      <c r="T80" s="139">
        <v>1</v>
      </c>
      <c r="U80" s="139">
        <v>2</v>
      </c>
      <c r="V80" s="139">
        <v>1</v>
      </c>
      <c r="W80" s="139">
        <v>2</v>
      </c>
      <c r="X80" s="139">
        <v>1</v>
      </c>
      <c r="Y80" s="139">
        <v>2</v>
      </c>
      <c r="Z80" s="139">
        <v>2</v>
      </c>
      <c r="AA80" s="139">
        <v>1</v>
      </c>
      <c r="AB80" s="139">
        <v>2</v>
      </c>
      <c r="AC80" s="139">
        <v>1</v>
      </c>
      <c r="AD80" s="139">
        <v>2</v>
      </c>
      <c r="AE80" s="139">
        <v>1</v>
      </c>
      <c r="AF80" s="139">
        <v>2</v>
      </c>
      <c r="AG80" s="139">
        <v>1</v>
      </c>
      <c r="AH80" s="139">
        <v>2</v>
      </c>
      <c r="AI80" s="139">
        <v>1</v>
      </c>
      <c r="AJ80" s="139">
        <v>2</v>
      </c>
      <c r="AK80" s="139">
        <v>1</v>
      </c>
      <c r="AL80" s="139">
        <v>2</v>
      </c>
      <c r="AM80" s="139">
        <v>1</v>
      </c>
      <c r="AN80" s="139">
        <v>2</v>
      </c>
      <c r="AO80" s="139">
        <v>1</v>
      </c>
      <c r="AP80" s="139">
        <v>2</v>
      </c>
      <c r="AQ80" s="139">
        <v>1</v>
      </c>
      <c r="AR80" s="139">
        <v>2</v>
      </c>
      <c r="AS80" s="139">
        <v>1</v>
      </c>
      <c r="AT80" s="139">
        <v>2</v>
      </c>
    </row>
    <row r="81" spans="1:46">
      <c r="A81" s="183">
        <v>79</v>
      </c>
      <c r="B81" s="138">
        <v>2</v>
      </c>
      <c r="C81" s="139">
        <v>1</v>
      </c>
      <c r="D81" s="139">
        <v>2</v>
      </c>
      <c r="E81" s="139">
        <v>1</v>
      </c>
      <c r="F81" s="139">
        <v>1</v>
      </c>
      <c r="G81" s="139">
        <v>2</v>
      </c>
      <c r="H81" s="139">
        <v>1</v>
      </c>
      <c r="I81" s="139">
        <v>2</v>
      </c>
      <c r="J81" s="139">
        <v>2</v>
      </c>
      <c r="K81" s="139">
        <v>2</v>
      </c>
      <c r="L81" s="139">
        <v>3</v>
      </c>
      <c r="M81" s="139">
        <v>3</v>
      </c>
      <c r="N81" s="139">
        <v>2</v>
      </c>
      <c r="O81" s="139">
        <v>1</v>
      </c>
      <c r="P81" s="139">
        <v>1</v>
      </c>
      <c r="Q81" s="139">
        <v>2</v>
      </c>
      <c r="R81" s="139">
        <v>1</v>
      </c>
      <c r="S81" s="139">
        <v>3</v>
      </c>
      <c r="T81" s="139">
        <v>1</v>
      </c>
      <c r="U81" s="139">
        <v>2</v>
      </c>
      <c r="V81" s="139">
        <v>1</v>
      </c>
      <c r="W81" s="139">
        <v>1</v>
      </c>
      <c r="X81" s="139">
        <v>1</v>
      </c>
      <c r="Y81" s="139">
        <v>2</v>
      </c>
      <c r="Z81" s="139">
        <v>2</v>
      </c>
      <c r="AA81" s="139">
        <v>2</v>
      </c>
      <c r="AB81" s="139">
        <v>2</v>
      </c>
      <c r="AC81" s="139">
        <v>1</v>
      </c>
      <c r="AD81" s="139">
        <v>2</v>
      </c>
      <c r="AE81" s="139">
        <v>2</v>
      </c>
      <c r="AF81" s="139">
        <v>2</v>
      </c>
      <c r="AG81" s="139">
        <v>2</v>
      </c>
      <c r="AH81" s="139">
        <v>1</v>
      </c>
      <c r="AI81" s="139">
        <v>2</v>
      </c>
      <c r="AJ81" s="139">
        <v>2</v>
      </c>
      <c r="AK81" s="139">
        <v>3</v>
      </c>
      <c r="AL81" s="139">
        <v>2</v>
      </c>
      <c r="AM81" s="139">
        <v>2</v>
      </c>
      <c r="AN81" s="139">
        <v>1</v>
      </c>
      <c r="AO81" s="139">
        <v>1</v>
      </c>
      <c r="AP81" s="139">
        <v>2</v>
      </c>
      <c r="AQ81" s="139">
        <v>1</v>
      </c>
      <c r="AR81" s="139">
        <v>2</v>
      </c>
      <c r="AS81" s="139">
        <v>2</v>
      </c>
      <c r="AT81" s="139">
        <v>1</v>
      </c>
    </row>
    <row r="82" spans="1:46">
      <c r="A82" s="183">
        <v>80</v>
      </c>
      <c r="B82" s="138">
        <v>3</v>
      </c>
      <c r="C82" s="139">
        <v>1</v>
      </c>
      <c r="D82" s="139">
        <v>3</v>
      </c>
      <c r="E82" s="139">
        <v>2</v>
      </c>
      <c r="F82" s="139">
        <v>2</v>
      </c>
      <c r="G82" s="139">
        <v>2</v>
      </c>
      <c r="H82" s="139">
        <v>1</v>
      </c>
      <c r="I82" s="139">
        <v>3</v>
      </c>
      <c r="J82" s="139">
        <v>1</v>
      </c>
      <c r="K82" s="139">
        <v>3</v>
      </c>
      <c r="L82" s="139">
        <v>2</v>
      </c>
      <c r="M82" s="139">
        <v>2</v>
      </c>
      <c r="N82" s="139">
        <v>1</v>
      </c>
      <c r="O82" s="139">
        <v>3</v>
      </c>
      <c r="P82" s="139">
        <v>1</v>
      </c>
      <c r="Q82" s="139">
        <v>3</v>
      </c>
      <c r="R82" s="139">
        <v>2</v>
      </c>
      <c r="S82" s="139">
        <v>2</v>
      </c>
      <c r="T82" s="139">
        <v>2</v>
      </c>
      <c r="U82" s="139">
        <v>1</v>
      </c>
      <c r="V82" s="139">
        <v>2</v>
      </c>
      <c r="W82" s="139">
        <v>1</v>
      </c>
      <c r="X82" s="139">
        <v>1</v>
      </c>
      <c r="Y82" s="139">
        <v>3</v>
      </c>
      <c r="Z82" s="139">
        <v>1</v>
      </c>
      <c r="AA82" s="139">
        <v>2</v>
      </c>
      <c r="AB82" s="139">
        <v>3</v>
      </c>
      <c r="AC82" s="139">
        <v>1</v>
      </c>
      <c r="AD82" s="139">
        <v>3</v>
      </c>
      <c r="AE82" s="139">
        <v>1</v>
      </c>
      <c r="AF82" s="139">
        <v>2</v>
      </c>
      <c r="AG82" s="139">
        <v>3</v>
      </c>
      <c r="AH82" s="139">
        <v>1</v>
      </c>
      <c r="AI82" s="139"/>
      <c r="AJ82" s="139">
        <v>3</v>
      </c>
      <c r="AK82" s="139">
        <v>1</v>
      </c>
      <c r="AL82" s="139">
        <v>3</v>
      </c>
      <c r="AM82" s="139">
        <v>2</v>
      </c>
      <c r="AN82" s="139">
        <v>2</v>
      </c>
      <c r="AO82" s="139">
        <v>1</v>
      </c>
      <c r="AP82" s="139">
        <v>3</v>
      </c>
      <c r="AQ82" s="139">
        <v>1</v>
      </c>
      <c r="AR82" s="139">
        <v>2</v>
      </c>
      <c r="AS82" s="139">
        <v>2</v>
      </c>
      <c r="AT82" s="139">
        <v>1</v>
      </c>
    </row>
    <row r="83" spans="1:46">
      <c r="A83" s="180">
        <v>81</v>
      </c>
      <c r="B83" s="138">
        <v>1</v>
      </c>
      <c r="C83" s="139">
        <v>1</v>
      </c>
      <c r="D83" s="139">
        <v>2</v>
      </c>
      <c r="E83" s="139">
        <v>1</v>
      </c>
      <c r="F83" s="139">
        <v>3</v>
      </c>
      <c r="G83" s="139">
        <v>1</v>
      </c>
      <c r="H83" s="139">
        <v>2</v>
      </c>
      <c r="I83" s="139">
        <v>1</v>
      </c>
      <c r="J83" s="139">
        <v>3</v>
      </c>
      <c r="K83" s="139">
        <v>1</v>
      </c>
      <c r="L83" s="139">
        <v>3</v>
      </c>
      <c r="M83" s="139">
        <v>3</v>
      </c>
      <c r="N83" s="139">
        <v>3</v>
      </c>
      <c r="O83" s="139">
        <v>2</v>
      </c>
      <c r="P83" s="139">
        <v>2</v>
      </c>
      <c r="Q83" s="139">
        <v>2</v>
      </c>
      <c r="R83" s="139">
        <v>2</v>
      </c>
      <c r="S83" s="139">
        <v>3</v>
      </c>
      <c r="T83" s="139">
        <v>3</v>
      </c>
      <c r="U83" s="139">
        <v>3</v>
      </c>
      <c r="V83" s="139">
        <v>1</v>
      </c>
      <c r="W83" s="139">
        <v>3</v>
      </c>
      <c r="X83" s="139">
        <v>2</v>
      </c>
      <c r="Y83" s="139">
        <v>1</v>
      </c>
      <c r="Z83" s="139">
        <v>1</v>
      </c>
      <c r="AA83" s="139">
        <v>1</v>
      </c>
      <c r="AB83" s="139">
        <v>3</v>
      </c>
      <c r="AC83" s="139">
        <v>2</v>
      </c>
      <c r="AD83" s="139">
        <v>3</v>
      </c>
      <c r="AE83" s="139">
        <v>3</v>
      </c>
      <c r="AF83" s="139">
        <v>2</v>
      </c>
      <c r="AG83" s="139">
        <v>1</v>
      </c>
      <c r="AH83" s="139">
        <v>1</v>
      </c>
      <c r="AI83" s="139">
        <v>3</v>
      </c>
      <c r="AJ83" s="139">
        <v>1</v>
      </c>
      <c r="AK83" s="139">
        <v>3</v>
      </c>
      <c r="AL83" s="139">
        <v>1</v>
      </c>
      <c r="AM83" s="139">
        <v>3</v>
      </c>
      <c r="AN83" s="139">
        <v>1</v>
      </c>
      <c r="AO83" s="139">
        <v>2</v>
      </c>
      <c r="AP83" s="139">
        <v>2</v>
      </c>
      <c r="AQ83" s="139">
        <v>3</v>
      </c>
      <c r="AR83" s="139">
        <v>3</v>
      </c>
      <c r="AS83" s="139">
        <v>1</v>
      </c>
      <c r="AT83" s="139">
        <v>3</v>
      </c>
    </row>
    <row r="84" spans="1:46">
      <c r="A84" s="183">
        <v>82</v>
      </c>
      <c r="B84" s="138">
        <v>1</v>
      </c>
      <c r="C84" s="139">
        <v>1</v>
      </c>
      <c r="D84" s="139">
        <v>1</v>
      </c>
      <c r="E84" s="139">
        <v>1</v>
      </c>
      <c r="F84" s="139">
        <v>1</v>
      </c>
      <c r="G84" s="139">
        <v>3</v>
      </c>
      <c r="H84" s="139">
        <v>3</v>
      </c>
      <c r="I84" s="139">
        <v>2</v>
      </c>
      <c r="J84" s="139">
        <v>2</v>
      </c>
      <c r="K84" s="139">
        <v>2</v>
      </c>
      <c r="L84" s="139">
        <v>3</v>
      </c>
      <c r="M84" s="139">
        <v>3</v>
      </c>
      <c r="N84" s="139">
        <v>2</v>
      </c>
      <c r="O84" s="139">
        <v>1</v>
      </c>
      <c r="P84" s="139">
        <v>2</v>
      </c>
      <c r="Q84" s="139">
        <v>2</v>
      </c>
      <c r="R84" s="139">
        <v>1</v>
      </c>
      <c r="S84" s="139">
        <v>3</v>
      </c>
      <c r="T84" s="139">
        <v>1</v>
      </c>
      <c r="U84" s="139">
        <v>2</v>
      </c>
      <c r="V84" s="139">
        <v>1</v>
      </c>
      <c r="W84" s="139">
        <v>1</v>
      </c>
      <c r="X84" s="139">
        <v>2</v>
      </c>
      <c r="Y84" s="139">
        <v>2</v>
      </c>
      <c r="Z84" s="139"/>
      <c r="AA84" s="139">
        <v>2</v>
      </c>
      <c r="AB84" s="139">
        <v>1</v>
      </c>
      <c r="AC84" s="139">
        <v>1</v>
      </c>
      <c r="AD84" s="139">
        <v>1</v>
      </c>
      <c r="AE84" s="139">
        <v>1</v>
      </c>
      <c r="AF84" s="139">
        <v>1</v>
      </c>
      <c r="AG84" s="139">
        <v>1</v>
      </c>
      <c r="AH84" s="139">
        <v>1</v>
      </c>
      <c r="AI84" s="139">
        <v>1</v>
      </c>
      <c r="AJ84" s="139">
        <v>1</v>
      </c>
      <c r="AK84" s="139">
        <v>1</v>
      </c>
      <c r="AL84" s="139">
        <v>1</v>
      </c>
      <c r="AM84" s="139">
        <v>1</v>
      </c>
      <c r="AN84" s="139">
        <v>2</v>
      </c>
      <c r="AO84" s="139">
        <v>2</v>
      </c>
      <c r="AP84" s="139">
        <v>2</v>
      </c>
      <c r="AQ84" s="139">
        <v>2</v>
      </c>
      <c r="AR84" s="139">
        <v>1</v>
      </c>
      <c r="AS84" s="139">
        <v>1</v>
      </c>
      <c r="AT84" s="139">
        <v>1</v>
      </c>
    </row>
    <row r="85" spans="1:46">
      <c r="A85" s="183">
        <v>83</v>
      </c>
      <c r="B85" s="138">
        <v>3</v>
      </c>
      <c r="C85" s="139">
        <v>3</v>
      </c>
      <c r="D85" s="139">
        <v>2</v>
      </c>
      <c r="E85" s="139">
        <v>1</v>
      </c>
      <c r="F85" s="139">
        <v>3</v>
      </c>
      <c r="G85" s="139">
        <v>3</v>
      </c>
      <c r="H85" s="139">
        <v>2</v>
      </c>
      <c r="I85" s="139">
        <v>3</v>
      </c>
      <c r="J85" s="139">
        <v>3</v>
      </c>
      <c r="K85" s="139">
        <v>3</v>
      </c>
      <c r="L85" s="139">
        <v>3</v>
      </c>
      <c r="M85" s="139">
        <v>3</v>
      </c>
      <c r="N85" s="139">
        <v>3</v>
      </c>
      <c r="O85" s="139">
        <v>2</v>
      </c>
      <c r="P85" s="139">
        <v>2</v>
      </c>
      <c r="Q85" s="139">
        <v>2</v>
      </c>
      <c r="R85" s="139">
        <v>2</v>
      </c>
      <c r="S85" s="139">
        <v>2</v>
      </c>
      <c r="T85" s="139">
        <v>2</v>
      </c>
      <c r="U85" s="139">
        <v>2</v>
      </c>
      <c r="V85" s="139">
        <v>3</v>
      </c>
      <c r="W85" s="139">
        <v>2</v>
      </c>
      <c r="X85" s="139">
        <v>3</v>
      </c>
      <c r="Y85" s="139">
        <v>2</v>
      </c>
      <c r="Z85" s="139">
        <v>3</v>
      </c>
      <c r="AA85" s="139">
        <v>3</v>
      </c>
      <c r="AB85" s="139">
        <v>2</v>
      </c>
      <c r="AC85" s="139">
        <v>2</v>
      </c>
      <c r="AD85" s="139">
        <v>2</v>
      </c>
      <c r="AE85" s="139">
        <v>3</v>
      </c>
      <c r="AF85" s="139">
        <v>2</v>
      </c>
      <c r="AG85" s="139">
        <v>3</v>
      </c>
      <c r="AH85" s="139">
        <v>2</v>
      </c>
      <c r="AI85" s="139"/>
      <c r="AJ85" s="139">
        <v>3</v>
      </c>
      <c r="AK85" s="139">
        <v>3</v>
      </c>
      <c r="AL85" s="139">
        <v>3</v>
      </c>
      <c r="AM85" s="139">
        <v>3</v>
      </c>
      <c r="AN85" s="139">
        <v>2</v>
      </c>
      <c r="AO85" s="139">
        <v>2</v>
      </c>
      <c r="AP85" s="139">
        <v>2</v>
      </c>
      <c r="AQ85" s="139">
        <v>3</v>
      </c>
      <c r="AR85" s="139">
        <v>2</v>
      </c>
      <c r="AS85" s="139">
        <v>3</v>
      </c>
      <c r="AT85" s="139">
        <v>2</v>
      </c>
    </row>
    <row r="86" spans="1:46">
      <c r="A86" s="183">
        <v>84</v>
      </c>
      <c r="B86" s="138">
        <v>3</v>
      </c>
      <c r="C86" s="139">
        <v>3</v>
      </c>
      <c r="D86" s="139">
        <v>3</v>
      </c>
      <c r="E86" s="139">
        <v>3</v>
      </c>
      <c r="F86" s="139">
        <v>3</v>
      </c>
      <c r="G86" s="139">
        <v>3</v>
      </c>
      <c r="H86" s="139">
        <v>3</v>
      </c>
      <c r="I86" s="139">
        <v>3</v>
      </c>
      <c r="J86" s="139">
        <v>3</v>
      </c>
      <c r="K86" s="139">
        <v>3</v>
      </c>
      <c r="L86" s="139">
        <v>3</v>
      </c>
      <c r="M86" s="139">
        <v>3</v>
      </c>
      <c r="N86" s="139">
        <v>3</v>
      </c>
      <c r="O86" s="139">
        <v>3</v>
      </c>
      <c r="P86" s="139">
        <v>3</v>
      </c>
      <c r="Q86" s="139">
        <v>3</v>
      </c>
      <c r="R86" s="139">
        <v>3</v>
      </c>
      <c r="S86" s="139">
        <v>3</v>
      </c>
      <c r="T86" s="139">
        <v>3</v>
      </c>
      <c r="U86" s="139">
        <v>3</v>
      </c>
      <c r="V86" s="139">
        <v>2</v>
      </c>
      <c r="W86" s="139">
        <v>3</v>
      </c>
      <c r="X86" s="139">
        <v>2</v>
      </c>
      <c r="Y86" s="139">
        <v>2</v>
      </c>
      <c r="Z86" s="139">
        <v>3</v>
      </c>
      <c r="AA86" s="139">
        <v>2</v>
      </c>
      <c r="AB86" s="139">
        <v>3</v>
      </c>
      <c r="AC86" s="139">
        <v>3</v>
      </c>
      <c r="AD86" s="139">
        <v>3</v>
      </c>
      <c r="AE86" s="139">
        <v>3</v>
      </c>
      <c r="AF86" s="139">
        <v>3</v>
      </c>
      <c r="AG86" s="139">
        <v>3</v>
      </c>
      <c r="AH86" s="139">
        <v>3</v>
      </c>
      <c r="AI86" s="139">
        <v>3</v>
      </c>
      <c r="AJ86" s="139">
        <v>3</v>
      </c>
      <c r="AK86" s="139">
        <v>3</v>
      </c>
      <c r="AL86" s="139">
        <v>3</v>
      </c>
      <c r="AM86" s="139">
        <v>3</v>
      </c>
      <c r="AN86" s="139">
        <v>3</v>
      </c>
      <c r="AO86" s="139">
        <v>2</v>
      </c>
      <c r="AP86" s="139">
        <v>2</v>
      </c>
      <c r="AQ86" s="139">
        <v>3</v>
      </c>
      <c r="AR86" s="139">
        <v>3</v>
      </c>
      <c r="AS86" s="139">
        <v>3</v>
      </c>
      <c r="AT86" s="139">
        <v>3</v>
      </c>
    </row>
    <row r="87" spans="1:46">
      <c r="A87" s="180">
        <v>85</v>
      </c>
      <c r="B87" s="138">
        <v>3</v>
      </c>
      <c r="C87" s="139">
        <v>3</v>
      </c>
      <c r="D87" s="139">
        <v>3</v>
      </c>
      <c r="E87" s="139">
        <v>3</v>
      </c>
      <c r="F87" s="139">
        <v>2</v>
      </c>
      <c r="G87" s="139">
        <v>2</v>
      </c>
      <c r="H87" s="139">
        <v>2</v>
      </c>
      <c r="I87" s="139">
        <v>3</v>
      </c>
      <c r="J87" s="139">
        <v>3</v>
      </c>
      <c r="K87" s="139">
        <v>3</v>
      </c>
      <c r="L87" s="139">
        <v>3</v>
      </c>
      <c r="M87" s="139">
        <v>2</v>
      </c>
      <c r="N87" s="139">
        <v>2</v>
      </c>
      <c r="O87" s="139">
        <v>2</v>
      </c>
      <c r="P87" s="139">
        <v>2</v>
      </c>
      <c r="Q87" s="139">
        <v>2</v>
      </c>
      <c r="R87" s="139">
        <v>2</v>
      </c>
      <c r="S87" s="139">
        <v>2</v>
      </c>
      <c r="T87" s="139">
        <v>2</v>
      </c>
      <c r="U87" s="139">
        <v>2</v>
      </c>
      <c r="V87" s="139">
        <v>2</v>
      </c>
      <c r="W87" s="139">
        <v>2</v>
      </c>
      <c r="X87" s="139">
        <v>2</v>
      </c>
      <c r="Y87" s="139">
        <v>2</v>
      </c>
      <c r="Z87" s="139">
        <v>2</v>
      </c>
      <c r="AA87" s="139">
        <v>2</v>
      </c>
      <c r="AB87" s="139">
        <v>1</v>
      </c>
      <c r="AC87" s="139">
        <v>2</v>
      </c>
      <c r="AD87" s="139">
        <v>1</v>
      </c>
      <c r="AE87" s="139">
        <v>2</v>
      </c>
      <c r="AF87" s="139">
        <v>1</v>
      </c>
      <c r="AG87" s="139">
        <v>1</v>
      </c>
      <c r="AH87" s="139">
        <v>1</v>
      </c>
      <c r="AI87" s="139">
        <v>2</v>
      </c>
      <c r="AJ87" s="139">
        <v>2</v>
      </c>
      <c r="AK87" s="139">
        <v>1</v>
      </c>
      <c r="AL87" s="139">
        <v>2</v>
      </c>
      <c r="AM87" s="139">
        <v>2</v>
      </c>
      <c r="AN87" s="139">
        <v>2</v>
      </c>
      <c r="AO87" s="139">
        <v>2</v>
      </c>
      <c r="AP87" s="139">
        <v>2</v>
      </c>
      <c r="AQ87" s="139">
        <v>2</v>
      </c>
      <c r="AR87" s="139">
        <v>2</v>
      </c>
      <c r="AS87" s="139">
        <v>2</v>
      </c>
      <c r="AT87" s="139">
        <v>2</v>
      </c>
    </row>
    <row r="88" spans="1:46">
      <c r="A88" s="183">
        <v>2</v>
      </c>
      <c r="B88" s="138">
        <v>2</v>
      </c>
      <c r="C88" s="139">
        <v>2</v>
      </c>
      <c r="D88" s="139">
        <v>2</v>
      </c>
      <c r="E88" s="139">
        <v>2</v>
      </c>
      <c r="F88" s="139">
        <v>2</v>
      </c>
      <c r="G88" s="139">
        <v>2</v>
      </c>
      <c r="H88" s="139">
        <v>2</v>
      </c>
      <c r="I88" s="139">
        <v>3</v>
      </c>
      <c r="J88" s="139">
        <v>3</v>
      </c>
      <c r="K88" s="139">
        <v>3</v>
      </c>
      <c r="L88" s="139">
        <v>3</v>
      </c>
      <c r="M88" s="139">
        <v>3</v>
      </c>
      <c r="N88" s="139">
        <v>2</v>
      </c>
      <c r="O88" s="139">
        <v>2</v>
      </c>
      <c r="P88" s="139">
        <v>2</v>
      </c>
      <c r="Q88" s="139">
        <v>2</v>
      </c>
      <c r="R88" s="139">
        <v>2</v>
      </c>
      <c r="S88" s="139">
        <v>2</v>
      </c>
      <c r="T88" s="139">
        <v>2</v>
      </c>
      <c r="U88" s="139">
        <v>2</v>
      </c>
      <c r="V88" s="139">
        <v>2</v>
      </c>
      <c r="W88" s="139">
        <v>2</v>
      </c>
      <c r="X88" s="139">
        <v>2</v>
      </c>
      <c r="Y88" s="139">
        <v>2</v>
      </c>
      <c r="Z88" s="139">
        <v>2</v>
      </c>
      <c r="AA88" s="139">
        <v>2</v>
      </c>
      <c r="AB88" s="139">
        <v>2</v>
      </c>
      <c r="AC88" s="139">
        <v>2</v>
      </c>
      <c r="AD88" s="139">
        <v>2</v>
      </c>
      <c r="AE88" s="139">
        <v>2</v>
      </c>
      <c r="AF88" s="139">
        <v>2</v>
      </c>
      <c r="AG88" s="139">
        <v>2</v>
      </c>
      <c r="AH88" s="139">
        <v>2</v>
      </c>
      <c r="AI88" s="139">
        <v>2</v>
      </c>
      <c r="AJ88" s="139">
        <v>2</v>
      </c>
      <c r="AK88" s="139">
        <v>2</v>
      </c>
      <c r="AL88" s="139">
        <v>2</v>
      </c>
      <c r="AM88" s="139">
        <v>2</v>
      </c>
      <c r="AN88" s="139">
        <v>2</v>
      </c>
      <c r="AO88" s="139">
        <v>2</v>
      </c>
      <c r="AP88" s="139">
        <v>2</v>
      </c>
      <c r="AQ88" s="139">
        <v>2</v>
      </c>
      <c r="AR88" s="139">
        <v>2</v>
      </c>
      <c r="AS88" s="139">
        <v>2</v>
      </c>
      <c r="AT88" s="139">
        <v>2</v>
      </c>
    </row>
    <row r="89" spans="1:46">
      <c r="A89" s="180">
        <v>87</v>
      </c>
      <c r="B89" s="138">
        <v>2</v>
      </c>
      <c r="C89" s="139">
        <v>2</v>
      </c>
      <c r="D89" s="139">
        <v>3</v>
      </c>
      <c r="E89" s="139">
        <v>2</v>
      </c>
      <c r="F89" s="139">
        <v>3</v>
      </c>
      <c r="G89" s="139">
        <v>3</v>
      </c>
      <c r="H89" s="139">
        <v>3</v>
      </c>
      <c r="I89" s="139">
        <v>2</v>
      </c>
      <c r="J89" s="139">
        <v>2</v>
      </c>
      <c r="K89" s="139">
        <v>2</v>
      </c>
      <c r="L89" s="139">
        <v>3</v>
      </c>
      <c r="M89" s="139">
        <v>2</v>
      </c>
      <c r="N89" s="139">
        <v>2</v>
      </c>
      <c r="O89" s="139">
        <v>1</v>
      </c>
      <c r="P89" s="139">
        <v>3</v>
      </c>
      <c r="Q89" s="139">
        <v>2</v>
      </c>
      <c r="R89" s="139">
        <v>3</v>
      </c>
      <c r="S89" s="139">
        <v>2</v>
      </c>
      <c r="T89" s="139">
        <v>3</v>
      </c>
      <c r="U89" s="139">
        <v>2</v>
      </c>
      <c r="V89" s="139">
        <v>1</v>
      </c>
      <c r="W89" s="139">
        <v>2</v>
      </c>
      <c r="X89" s="139">
        <v>3</v>
      </c>
      <c r="Y89" s="139">
        <v>3</v>
      </c>
      <c r="Z89" s="139">
        <v>3</v>
      </c>
      <c r="AA89" s="139">
        <v>2</v>
      </c>
      <c r="AB89" s="139">
        <v>2</v>
      </c>
      <c r="AC89" s="139">
        <v>2</v>
      </c>
      <c r="AD89" s="139">
        <v>3</v>
      </c>
      <c r="AE89" s="139">
        <v>3</v>
      </c>
      <c r="AF89" s="139">
        <v>3</v>
      </c>
      <c r="AG89" s="139">
        <v>2</v>
      </c>
      <c r="AH89" s="139">
        <v>1</v>
      </c>
      <c r="AI89" s="139">
        <v>2</v>
      </c>
      <c r="AJ89" s="139">
        <v>2</v>
      </c>
      <c r="AK89" s="139">
        <v>3</v>
      </c>
      <c r="AL89" s="139">
        <v>2</v>
      </c>
      <c r="AM89" s="139">
        <v>2</v>
      </c>
      <c r="AN89" s="139">
        <v>3</v>
      </c>
      <c r="AO89" s="139">
        <v>3</v>
      </c>
      <c r="AP89" s="139">
        <v>2</v>
      </c>
      <c r="AQ89" s="139">
        <v>2</v>
      </c>
      <c r="AR89" s="139">
        <v>3</v>
      </c>
      <c r="AS89" s="139">
        <v>3</v>
      </c>
      <c r="AT89" s="139">
        <v>3</v>
      </c>
    </row>
    <row r="90" spans="1:46">
      <c r="A90" s="183">
        <v>88</v>
      </c>
      <c r="B90" s="138">
        <v>2</v>
      </c>
      <c r="C90" s="139">
        <v>2</v>
      </c>
      <c r="D90" s="139">
        <v>3</v>
      </c>
      <c r="E90" s="139">
        <v>3</v>
      </c>
      <c r="F90" s="139">
        <v>2</v>
      </c>
      <c r="G90" s="139">
        <v>2</v>
      </c>
      <c r="H90" s="139">
        <v>3</v>
      </c>
      <c r="I90" s="139">
        <v>3</v>
      </c>
      <c r="J90" s="139">
        <v>2</v>
      </c>
      <c r="K90" s="139">
        <v>3</v>
      </c>
      <c r="L90" s="139">
        <v>3</v>
      </c>
      <c r="M90" s="139">
        <v>3</v>
      </c>
      <c r="N90" s="139">
        <v>3</v>
      </c>
      <c r="O90" s="139">
        <v>3</v>
      </c>
      <c r="P90" s="139">
        <v>2</v>
      </c>
      <c r="Q90" s="139">
        <v>2</v>
      </c>
      <c r="R90" s="139">
        <v>3</v>
      </c>
      <c r="S90" s="139">
        <v>2</v>
      </c>
      <c r="T90" s="139">
        <v>2</v>
      </c>
      <c r="U90" s="139">
        <v>2</v>
      </c>
      <c r="V90" s="139">
        <v>3</v>
      </c>
      <c r="W90" s="139">
        <v>2</v>
      </c>
      <c r="X90" s="139">
        <v>3</v>
      </c>
      <c r="Y90" s="139">
        <v>3</v>
      </c>
      <c r="Z90" s="139">
        <v>3</v>
      </c>
      <c r="AA90" s="139">
        <v>3</v>
      </c>
      <c r="AB90" s="139">
        <v>2</v>
      </c>
      <c r="AC90" s="139">
        <v>2</v>
      </c>
      <c r="AD90" s="139">
        <v>2</v>
      </c>
      <c r="AE90" s="139">
        <v>2</v>
      </c>
      <c r="AF90" s="139">
        <v>2</v>
      </c>
      <c r="AG90" s="139">
        <v>2</v>
      </c>
      <c r="AH90" s="139">
        <v>2</v>
      </c>
      <c r="AI90" s="139">
        <v>2</v>
      </c>
      <c r="AJ90" s="139">
        <v>2</v>
      </c>
      <c r="AK90" s="139">
        <v>2</v>
      </c>
      <c r="AL90" s="139">
        <v>3</v>
      </c>
      <c r="AM90" s="139">
        <v>3</v>
      </c>
      <c r="AN90" s="139">
        <v>3</v>
      </c>
      <c r="AO90" s="139">
        <v>3</v>
      </c>
      <c r="AP90" s="139">
        <v>3</v>
      </c>
      <c r="AQ90" s="139">
        <v>2</v>
      </c>
      <c r="AR90" s="139">
        <v>3</v>
      </c>
      <c r="AS90" s="139">
        <v>3</v>
      </c>
      <c r="AT90" s="139">
        <v>2</v>
      </c>
    </row>
    <row r="91" spans="1:46">
      <c r="A91" s="180">
        <v>89</v>
      </c>
      <c r="B91" s="138">
        <v>2</v>
      </c>
      <c r="C91" s="139">
        <v>1</v>
      </c>
      <c r="D91" s="139">
        <v>3</v>
      </c>
      <c r="E91" s="139">
        <v>2</v>
      </c>
      <c r="F91" s="139">
        <v>1</v>
      </c>
      <c r="G91" s="139">
        <v>3</v>
      </c>
      <c r="H91" s="139">
        <v>2</v>
      </c>
      <c r="I91" s="139">
        <v>2</v>
      </c>
      <c r="J91" s="139">
        <v>3</v>
      </c>
      <c r="K91" s="139">
        <v>2</v>
      </c>
      <c r="L91" s="139">
        <v>3</v>
      </c>
      <c r="M91" s="139">
        <v>1</v>
      </c>
      <c r="N91" s="139">
        <v>3</v>
      </c>
      <c r="O91" s="139">
        <v>3</v>
      </c>
      <c r="P91" s="139">
        <v>2</v>
      </c>
      <c r="Q91" s="139">
        <v>1</v>
      </c>
      <c r="R91" s="139">
        <v>3</v>
      </c>
      <c r="S91" s="139">
        <v>3</v>
      </c>
      <c r="T91" s="139">
        <v>2</v>
      </c>
      <c r="U91" s="139"/>
      <c r="V91" s="139">
        <v>3</v>
      </c>
      <c r="W91" s="139">
        <v>1</v>
      </c>
      <c r="X91" s="139">
        <v>1</v>
      </c>
      <c r="Y91" s="139">
        <v>3</v>
      </c>
      <c r="Z91" s="139">
        <v>3</v>
      </c>
      <c r="AA91" s="139">
        <v>3</v>
      </c>
      <c r="AB91" s="139">
        <v>2</v>
      </c>
      <c r="AC91" s="139">
        <v>2</v>
      </c>
      <c r="AD91" s="139">
        <v>1</v>
      </c>
      <c r="AE91" s="139">
        <v>3</v>
      </c>
      <c r="AF91" s="139">
        <v>3</v>
      </c>
      <c r="AG91" s="139">
        <v>3</v>
      </c>
      <c r="AH91" s="139">
        <v>2</v>
      </c>
      <c r="AI91" s="139">
        <v>1</v>
      </c>
      <c r="AJ91" s="139">
        <v>1</v>
      </c>
      <c r="AK91" s="139">
        <v>2</v>
      </c>
      <c r="AL91" s="139">
        <v>2</v>
      </c>
      <c r="AM91" s="139">
        <v>3</v>
      </c>
      <c r="AN91" s="139">
        <v>3</v>
      </c>
      <c r="AO91" s="139">
        <v>3</v>
      </c>
      <c r="AP91" s="139">
        <v>2</v>
      </c>
      <c r="AQ91" s="139">
        <v>2</v>
      </c>
      <c r="AR91" s="139">
        <v>1</v>
      </c>
      <c r="AS91" s="139">
        <v>3</v>
      </c>
      <c r="AT91" s="139">
        <v>2</v>
      </c>
    </row>
    <row r="92" spans="1:46">
      <c r="A92" s="183">
        <v>90</v>
      </c>
      <c r="B92" s="138">
        <v>2</v>
      </c>
      <c r="C92" s="139">
        <v>1</v>
      </c>
      <c r="D92" s="139">
        <v>2</v>
      </c>
      <c r="E92" s="139">
        <v>1</v>
      </c>
      <c r="F92" s="139">
        <v>2</v>
      </c>
      <c r="G92" s="139">
        <v>1</v>
      </c>
      <c r="H92" s="139">
        <v>2</v>
      </c>
      <c r="I92" s="139">
        <v>3</v>
      </c>
      <c r="J92" s="139">
        <v>3</v>
      </c>
      <c r="K92" s="139">
        <v>2</v>
      </c>
      <c r="L92" s="139">
        <v>3</v>
      </c>
      <c r="M92" s="139">
        <v>2</v>
      </c>
      <c r="N92" s="139">
        <v>3</v>
      </c>
      <c r="O92" s="139">
        <v>3</v>
      </c>
      <c r="P92" s="139">
        <v>2</v>
      </c>
      <c r="Q92" s="139">
        <v>1</v>
      </c>
      <c r="R92" s="139">
        <v>2</v>
      </c>
      <c r="S92" s="139">
        <v>3</v>
      </c>
      <c r="T92" s="139">
        <v>2</v>
      </c>
      <c r="U92" s="139">
        <v>1</v>
      </c>
      <c r="V92" s="139">
        <v>2</v>
      </c>
      <c r="W92" s="139">
        <v>2</v>
      </c>
      <c r="X92" s="139">
        <v>2</v>
      </c>
      <c r="Y92" s="139">
        <v>2</v>
      </c>
      <c r="Z92" s="139">
        <v>3</v>
      </c>
      <c r="AA92" s="139">
        <v>2</v>
      </c>
      <c r="AB92" s="139">
        <v>2</v>
      </c>
      <c r="AC92" s="139">
        <v>2</v>
      </c>
      <c r="AD92" s="139">
        <v>3</v>
      </c>
      <c r="AE92" s="139">
        <v>1</v>
      </c>
      <c r="AF92" s="139">
        <v>2</v>
      </c>
      <c r="AG92" s="139">
        <v>2</v>
      </c>
      <c r="AH92" s="139">
        <v>1</v>
      </c>
      <c r="AI92" s="139">
        <v>1</v>
      </c>
      <c r="AJ92" s="139">
        <v>2</v>
      </c>
      <c r="AK92" s="139">
        <v>2</v>
      </c>
      <c r="AL92" s="139">
        <v>1</v>
      </c>
      <c r="AM92" s="139">
        <v>3</v>
      </c>
      <c r="AN92" s="139">
        <v>3</v>
      </c>
      <c r="AO92" s="139">
        <v>2</v>
      </c>
      <c r="AP92" s="139">
        <v>1</v>
      </c>
      <c r="AQ92" s="139">
        <v>2</v>
      </c>
      <c r="AR92" s="139">
        <v>1</v>
      </c>
      <c r="AS92" s="139">
        <v>2</v>
      </c>
      <c r="AT92" s="139">
        <v>2</v>
      </c>
    </row>
    <row r="93" spans="1:46">
      <c r="A93" s="183">
        <v>91</v>
      </c>
      <c r="B93" s="138">
        <v>2</v>
      </c>
      <c r="C93" s="139">
        <v>3</v>
      </c>
      <c r="D93" s="139">
        <v>3</v>
      </c>
      <c r="E93" s="139">
        <v>2</v>
      </c>
      <c r="F93" s="139">
        <v>1</v>
      </c>
      <c r="G93" s="139">
        <v>2</v>
      </c>
      <c r="H93" s="139">
        <v>2</v>
      </c>
      <c r="I93" s="139">
        <v>3</v>
      </c>
      <c r="J93" s="139">
        <v>3</v>
      </c>
      <c r="K93" s="139">
        <v>2</v>
      </c>
      <c r="L93" s="139">
        <v>3</v>
      </c>
      <c r="M93" s="139">
        <v>3</v>
      </c>
      <c r="N93" s="139"/>
      <c r="O93" s="139">
        <v>2</v>
      </c>
      <c r="P93" s="139">
        <v>2</v>
      </c>
      <c r="Q93" s="139">
        <v>2</v>
      </c>
      <c r="R93" s="139">
        <v>2</v>
      </c>
      <c r="S93" s="139">
        <v>2</v>
      </c>
      <c r="T93" s="139">
        <v>3</v>
      </c>
      <c r="U93" s="139">
        <v>2</v>
      </c>
      <c r="V93" s="139">
        <v>3</v>
      </c>
      <c r="W93" s="139">
        <v>2</v>
      </c>
      <c r="X93" s="139">
        <v>2</v>
      </c>
      <c r="Y93" s="139">
        <v>3</v>
      </c>
      <c r="Z93" s="139">
        <v>2</v>
      </c>
      <c r="AA93" s="139">
        <v>2</v>
      </c>
      <c r="AB93" s="139">
        <v>2</v>
      </c>
      <c r="AC93" s="139">
        <v>2</v>
      </c>
      <c r="AD93" s="139">
        <v>3</v>
      </c>
      <c r="AE93" s="139">
        <v>2</v>
      </c>
      <c r="AF93" s="139">
        <v>3</v>
      </c>
      <c r="AG93" s="139">
        <v>2</v>
      </c>
      <c r="AH93" s="139">
        <v>3</v>
      </c>
      <c r="AI93" s="139">
        <v>3</v>
      </c>
      <c r="AJ93" s="139">
        <v>2</v>
      </c>
      <c r="AK93" s="139">
        <v>2</v>
      </c>
      <c r="AL93" s="139">
        <v>3</v>
      </c>
      <c r="AM93" s="139">
        <v>2</v>
      </c>
      <c r="AN93" s="139">
        <v>3</v>
      </c>
      <c r="AO93" s="139">
        <v>2</v>
      </c>
      <c r="AP93" s="139">
        <v>2</v>
      </c>
      <c r="AQ93" s="139">
        <v>1</v>
      </c>
      <c r="AR93" s="139">
        <v>2</v>
      </c>
      <c r="AS93" s="139">
        <v>2</v>
      </c>
      <c r="AT93" s="139">
        <v>2</v>
      </c>
    </row>
    <row r="94" spans="1:46">
      <c r="A94" s="180">
        <v>92</v>
      </c>
      <c r="B94" s="138">
        <v>1</v>
      </c>
      <c r="C94" s="139">
        <v>1</v>
      </c>
      <c r="D94" s="139">
        <v>1</v>
      </c>
      <c r="E94" s="139">
        <v>2</v>
      </c>
      <c r="F94" s="139">
        <v>2</v>
      </c>
      <c r="G94" s="139">
        <v>3</v>
      </c>
      <c r="H94" s="139">
        <v>2</v>
      </c>
      <c r="I94" s="139">
        <v>1</v>
      </c>
      <c r="J94" s="139">
        <v>3</v>
      </c>
      <c r="K94" s="139">
        <v>2</v>
      </c>
      <c r="L94" s="139">
        <v>1</v>
      </c>
      <c r="M94" s="139">
        <v>1</v>
      </c>
      <c r="N94" s="139">
        <v>2</v>
      </c>
      <c r="O94" s="139">
        <v>3</v>
      </c>
      <c r="P94" s="139">
        <v>3</v>
      </c>
      <c r="Q94" s="139">
        <v>2</v>
      </c>
      <c r="R94" s="139">
        <v>2</v>
      </c>
      <c r="S94" s="139">
        <v>1</v>
      </c>
      <c r="T94" s="139">
        <v>2</v>
      </c>
      <c r="U94" s="139">
        <v>2</v>
      </c>
      <c r="V94" s="139">
        <v>2</v>
      </c>
      <c r="W94" s="139">
        <v>3</v>
      </c>
      <c r="X94" s="139">
        <v>2</v>
      </c>
      <c r="Y94" s="139">
        <v>1</v>
      </c>
      <c r="Z94" s="139">
        <v>2</v>
      </c>
      <c r="AA94" s="139">
        <v>3</v>
      </c>
      <c r="AB94" s="139">
        <v>3</v>
      </c>
      <c r="AC94" s="139">
        <v>2</v>
      </c>
      <c r="AD94" s="139">
        <v>2</v>
      </c>
      <c r="AE94" s="139">
        <v>1</v>
      </c>
      <c r="AF94" s="139">
        <v>1</v>
      </c>
      <c r="AG94" s="139">
        <v>1</v>
      </c>
      <c r="AH94" s="139">
        <v>2</v>
      </c>
      <c r="AI94" s="139">
        <v>3</v>
      </c>
      <c r="AJ94" s="139">
        <v>2</v>
      </c>
      <c r="AK94" s="139">
        <v>2</v>
      </c>
      <c r="AL94" s="139">
        <v>1</v>
      </c>
      <c r="AM94" s="139">
        <v>3</v>
      </c>
      <c r="AN94" s="139">
        <v>3</v>
      </c>
      <c r="AO94" s="139">
        <v>3</v>
      </c>
      <c r="AP94" s="139">
        <v>2</v>
      </c>
      <c r="AQ94" s="139">
        <v>2</v>
      </c>
      <c r="AR94" s="139">
        <v>2</v>
      </c>
      <c r="AS94" s="139">
        <v>1</v>
      </c>
      <c r="AT94" s="139">
        <v>1</v>
      </c>
    </row>
    <row r="95" spans="1:46">
      <c r="A95" s="183">
        <v>93</v>
      </c>
      <c r="B95" s="138">
        <v>1</v>
      </c>
      <c r="C95" s="139">
        <v>1</v>
      </c>
      <c r="D95" s="139">
        <v>2</v>
      </c>
      <c r="E95" s="139">
        <v>1</v>
      </c>
      <c r="F95" s="139">
        <v>2</v>
      </c>
      <c r="G95" s="139">
        <v>2</v>
      </c>
      <c r="H95" s="139">
        <v>2</v>
      </c>
      <c r="I95" s="139">
        <v>1</v>
      </c>
      <c r="J95" s="139">
        <v>2</v>
      </c>
      <c r="K95" s="139">
        <v>3</v>
      </c>
      <c r="L95" s="139">
        <v>1</v>
      </c>
      <c r="M95" s="139">
        <v>3</v>
      </c>
      <c r="N95" s="139">
        <v>2</v>
      </c>
      <c r="O95" s="139">
        <v>1</v>
      </c>
      <c r="P95" s="139">
        <v>1</v>
      </c>
      <c r="Q95" s="139">
        <v>2</v>
      </c>
      <c r="R95" s="139">
        <v>2</v>
      </c>
      <c r="S95" s="139">
        <v>2</v>
      </c>
      <c r="T95" s="139">
        <v>1</v>
      </c>
      <c r="U95" s="139">
        <v>2</v>
      </c>
      <c r="V95" s="139">
        <v>1</v>
      </c>
      <c r="W95" s="139">
        <v>1</v>
      </c>
      <c r="X95" s="139">
        <v>1</v>
      </c>
      <c r="Y95" s="139">
        <v>2</v>
      </c>
      <c r="Z95" s="139"/>
      <c r="AA95" s="139"/>
      <c r="AB95" s="139">
        <v>2</v>
      </c>
      <c r="AC95" s="139">
        <v>1</v>
      </c>
      <c r="AD95" s="139">
        <v>2</v>
      </c>
      <c r="AE95" s="139">
        <v>1</v>
      </c>
      <c r="AF95" s="139">
        <v>1</v>
      </c>
      <c r="AG95" s="139">
        <v>1</v>
      </c>
      <c r="AH95" s="139">
        <v>1</v>
      </c>
      <c r="AI95" s="139">
        <v>1</v>
      </c>
      <c r="AJ95" s="139">
        <v>1</v>
      </c>
      <c r="AK95" s="139">
        <v>2</v>
      </c>
      <c r="AL95" s="139">
        <v>1</v>
      </c>
      <c r="AM95" s="139">
        <v>1</v>
      </c>
      <c r="AN95" s="139">
        <v>1</v>
      </c>
      <c r="AO95" s="139">
        <v>1</v>
      </c>
      <c r="AP95" s="139">
        <v>3</v>
      </c>
      <c r="AQ95" s="139">
        <v>1</v>
      </c>
      <c r="AR95" s="139">
        <v>1</v>
      </c>
      <c r="AS95" s="139">
        <v>2</v>
      </c>
      <c r="AT95" s="139">
        <v>1</v>
      </c>
    </row>
    <row r="96" spans="1:46">
      <c r="A96" s="183">
        <v>94</v>
      </c>
      <c r="B96" s="138">
        <v>1</v>
      </c>
      <c r="C96" s="139">
        <v>2</v>
      </c>
      <c r="D96" s="139">
        <v>1</v>
      </c>
      <c r="E96" s="139">
        <v>1</v>
      </c>
      <c r="F96" s="139">
        <v>1</v>
      </c>
      <c r="G96" s="139">
        <v>1</v>
      </c>
      <c r="H96" s="139">
        <v>1</v>
      </c>
      <c r="I96" s="139">
        <v>1</v>
      </c>
      <c r="J96" s="139">
        <v>1</v>
      </c>
      <c r="K96" s="139">
        <v>2</v>
      </c>
      <c r="L96" s="139">
        <v>2</v>
      </c>
      <c r="M96" s="139">
        <v>3</v>
      </c>
      <c r="N96" s="139">
        <v>1</v>
      </c>
      <c r="O96" s="139">
        <v>1</v>
      </c>
      <c r="P96" s="139">
        <v>1</v>
      </c>
      <c r="Q96" s="139">
        <v>1</v>
      </c>
      <c r="R96" s="139">
        <v>2</v>
      </c>
      <c r="S96" s="139">
        <v>1</v>
      </c>
      <c r="T96" s="139">
        <v>1</v>
      </c>
      <c r="U96" s="139">
        <v>1</v>
      </c>
      <c r="V96" s="139">
        <v>1</v>
      </c>
      <c r="W96" s="139">
        <v>2</v>
      </c>
      <c r="X96" s="139">
        <v>1</v>
      </c>
      <c r="Y96" s="139">
        <v>1</v>
      </c>
      <c r="Z96" s="139">
        <v>2</v>
      </c>
      <c r="AA96" s="139"/>
      <c r="AB96" s="139">
        <v>2</v>
      </c>
      <c r="AC96" s="139">
        <v>2</v>
      </c>
      <c r="AD96" s="139">
        <v>2</v>
      </c>
      <c r="AE96" s="139">
        <v>2</v>
      </c>
      <c r="AF96" s="139">
        <v>2</v>
      </c>
      <c r="AG96" s="139">
        <v>1</v>
      </c>
      <c r="AH96" s="139">
        <v>1</v>
      </c>
      <c r="AI96" s="139">
        <v>1</v>
      </c>
      <c r="AJ96" s="139">
        <v>1</v>
      </c>
      <c r="AK96" s="139">
        <v>1</v>
      </c>
      <c r="AL96" s="139">
        <v>2</v>
      </c>
      <c r="AM96" s="139">
        <v>1</v>
      </c>
      <c r="AN96" s="139">
        <v>1</v>
      </c>
      <c r="AO96" s="139">
        <v>1</v>
      </c>
      <c r="AP96" s="139">
        <v>2</v>
      </c>
      <c r="AQ96" s="139">
        <v>1</v>
      </c>
      <c r="AR96" s="139">
        <v>1</v>
      </c>
      <c r="AS96" s="139">
        <v>1</v>
      </c>
      <c r="AT96" s="139">
        <v>2</v>
      </c>
    </row>
    <row r="97" spans="1:46">
      <c r="A97" s="180">
        <v>95</v>
      </c>
      <c r="B97" s="138">
        <v>3</v>
      </c>
      <c r="C97" s="139">
        <v>3</v>
      </c>
      <c r="D97" s="139">
        <v>3</v>
      </c>
      <c r="E97" s="139">
        <v>3</v>
      </c>
      <c r="F97" s="139">
        <v>3</v>
      </c>
      <c r="G97" s="139">
        <v>3</v>
      </c>
      <c r="H97" s="139">
        <v>3</v>
      </c>
      <c r="I97" s="139">
        <v>3</v>
      </c>
      <c r="J97" s="139">
        <v>3</v>
      </c>
      <c r="K97" s="139">
        <v>3</v>
      </c>
      <c r="L97" s="139">
        <v>3</v>
      </c>
      <c r="M97" s="139">
        <v>3</v>
      </c>
      <c r="N97" s="139">
        <v>3</v>
      </c>
      <c r="O97" s="139">
        <v>3</v>
      </c>
      <c r="P97" s="139">
        <v>3</v>
      </c>
      <c r="Q97" s="139">
        <v>3</v>
      </c>
      <c r="R97" s="139">
        <v>2</v>
      </c>
      <c r="S97" s="139">
        <v>2</v>
      </c>
      <c r="T97" s="139">
        <v>1</v>
      </c>
      <c r="U97" s="139">
        <v>1</v>
      </c>
      <c r="V97" s="139">
        <v>1</v>
      </c>
      <c r="W97" s="139">
        <v>1</v>
      </c>
      <c r="X97" s="139">
        <v>1</v>
      </c>
      <c r="Y97" s="139">
        <v>1</v>
      </c>
      <c r="Z97" s="139">
        <v>2</v>
      </c>
      <c r="AA97" s="139">
        <v>2</v>
      </c>
      <c r="AB97" s="139">
        <v>3</v>
      </c>
      <c r="AC97" s="139">
        <v>1</v>
      </c>
      <c r="AD97" s="139">
        <v>2</v>
      </c>
      <c r="AE97" s="139">
        <v>3</v>
      </c>
      <c r="AF97" s="139">
        <v>2</v>
      </c>
      <c r="AG97" s="139">
        <v>1</v>
      </c>
      <c r="AH97" s="139">
        <v>2</v>
      </c>
      <c r="AI97" s="139">
        <v>3</v>
      </c>
      <c r="AJ97" s="139">
        <v>3</v>
      </c>
      <c r="AK97" s="139">
        <v>3</v>
      </c>
      <c r="AL97" s="139">
        <v>3</v>
      </c>
      <c r="AM97" s="139">
        <v>2</v>
      </c>
      <c r="AN97" s="139">
        <v>3</v>
      </c>
      <c r="AO97" s="139">
        <v>3</v>
      </c>
      <c r="AP97" s="139">
        <v>3</v>
      </c>
      <c r="AQ97" s="139">
        <v>3</v>
      </c>
      <c r="AR97" s="139">
        <v>2</v>
      </c>
      <c r="AS97" s="139">
        <v>3</v>
      </c>
      <c r="AT97" s="139">
        <v>3</v>
      </c>
    </row>
    <row r="98" spans="1:46">
      <c r="A98" s="183">
        <v>96</v>
      </c>
      <c r="B98" s="138">
        <v>3</v>
      </c>
      <c r="C98" s="139">
        <v>3</v>
      </c>
      <c r="D98" s="139">
        <v>2</v>
      </c>
      <c r="E98" s="139">
        <v>2</v>
      </c>
      <c r="F98" s="139">
        <v>3</v>
      </c>
      <c r="G98" s="139">
        <v>3</v>
      </c>
      <c r="H98" s="139">
        <v>2</v>
      </c>
      <c r="I98" s="139">
        <v>2</v>
      </c>
      <c r="J98" s="139">
        <v>3</v>
      </c>
      <c r="K98" s="139">
        <v>2</v>
      </c>
      <c r="L98" s="139">
        <v>2</v>
      </c>
      <c r="M98" s="139">
        <v>3</v>
      </c>
      <c r="N98" s="139">
        <v>3</v>
      </c>
      <c r="O98" s="139">
        <v>3</v>
      </c>
      <c r="P98" s="139">
        <v>3</v>
      </c>
      <c r="Q98" s="139">
        <v>3</v>
      </c>
      <c r="R98" s="139">
        <v>3</v>
      </c>
      <c r="S98" s="139">
        <v>2</v>
      </c>
      <c r="T98" s="139">
        <v>2</v>
      </c>
      <c r="U98" s="139">
        <v>2</v>
      </c>
      <c r="V98" s="139">
        <v>1</v>
      </c>
      <c r="W98" s="139">
        <v>1</v>
      </c>
      <c r="X98" s="139">
        <v>1</v>
      </c>
      <c r="Y98" s="139">
        <v>1</v>
      </c>
      <c r="Z98" s="139">
        <v>3</v>
      </c>
      <c r="AA98" s="139">
        <v>3</v>
      </c>
      <c r="AB98" s="139">
        <v>3</v>
      </c>
      <c r="AC98" s="139">
        <v>3</v>
      </c>
      <c r="AD98" s="139">
        <v>3</v>
      </c>
      <c r="AE98" s="139">
        <v>3</v>
      </c>
      <c r="AF98" s="139">
        <v>3</v>
      </c>
      <c r="AG98" s="139">
        <v>2</v>
      </c>
      <c r="AH98" s="139">
        <v>3</v>
      </c>
      <c r="AI98" s="139">
        <v>2</v>
      </c>
      <c r="AJ98" s="139">
        <v>3</v>
      </c>
      <c r="AK98" s="139">
        <v>2</v>
      </c>
      <c r="AL98" s="139">
        <v>3</v>
      </c>
      <c r="AM98" s="139">
        <v>2</v>
      </c>
      <c r="AN98" s="139">
        <v>3</v>
      </c>
      <c r="AO98" s="139">
        <v>2</v>
      </c>
      <c r="AP98" s="139">
        <v>3</v>
      </c>
      <c r="AQ98" s="139">
        <v>2</v>
      </c>
      <c r="AR98" s="139">
        <v>2</v>
      </c>
      <c r="AS98" s="139">
        <v>1</v>
      </c>
      <c r="AT98" s="139">
        <v>3</v>
      </c>
    </row>
    <row r="99" spans="1:46">
      <c r="A99" s="183">
        <v>97</v>
      </c>
      <c r="B99" s="138">
        <v>3</v>
      </c>
      <c r="C99" s="139">
        <v>3</v>
      </c>
      <c r="D99" s="139">
        <v>3</v>
      </c>
      <c r="E99" s="139">
        <v>3</v>
      </c>
      <c r="F99" s="139">
        <v>3</v>
      </c>
      <c r="G99" s="139">
        <v>3</v>
      </c>
      <c r="H99" s="139">
        <v>3</v>
      </c>
      <c r="I99" s="139">
        <v>3</v>
      </c>
      <c r="J99" s="139">
        <v>3</v>
      </c>
      <c r="K99" s="139">
        <v>3</v>
      </c>
      <c r="L99" s="139">
        <v>3</v>
      </c>
      <c r="M99" s="139">
        <v>3</v>
      </c>
      <c r="N99" s="139">
        <v>3</v>
      </c>
      <c r="O99" s="139">
        <v>2</v>
      </c>
      <c r="P99" s="139">
        <v>2</v>
      </c>
      <c r="Q99" s="139">
        <v>2</v>
      </c>
      <c r="R99" s="139">
        <v>3</v>
      </c>
      <c r="S99" s="139">
        <v>2</v>
      </c>
      <c r="T99" s="139">
        <v>2</v>
      </c>
      <c r="U99" s="139">
        <v>3</v>
      </c>
      <c r="V99" s="139">
        <v>2</v>
      </c>
      <c r="W99" s="139">
        <v>3</v>
      </c>
      <c r="X99" s="139">
        <v>3</v>
      </c>
      <c r="Y99" s="139">
        <v>3</v>
      </c>
      <c r="Z99" s="139">
        <v>1</v>
      </c>
      <c r="AA99" s="139">
        <v>2</v>
      </c>
      <c r="AB99" s="139">
        <v>3</v>
      </c>
      <c r="AC99" s="139">
        <v>3</v>
      </c>
      <c r="AD99" s="139">
        <v>3</v>
      </c>
      <c r="AE99" s="139">
        <v>2</v>
      </c>
      <c r="AF99" s="139">
        <v>3</v>
      </c>
      <c r="AG99" s="139">
        <v>3</v>
      </c>
      <c r="AH99" s="139">
        <v>3</v>
      </c>
      <c r="AI99" s="139">
        <v>2</v>
      </c>
      <c r="AJ99" s="139">
        <v>3</v>
      </c>
      <c r="AK99" s="139">
        <v>3</v>
      </c>
      <c r="AL99" s="139">
        <v>1</v>
      </c>
      <c r="AM99" s="139">
        <v>2</v>
      </c>
      <c r="AN99" s="139">
        <v>1</v>
      </c>
      <c r="AO99" s="139">
        <v>2</v>
      </c>
      <c r="AP99" s="139">
        <v>3</v>
      </c>
      <c r="AQ99" s="139">
        <v>3</v>
      </c>
      <c r="AR99" s="139">
        <v>2</v>
      </c>
      <c r="AS99" s="139">
        <v>3</v>
      </c>
      <c r="AT99" s="139">
        <v>1</v>
      </c>
    </row>
    <row r="100" spans="1:46">
      <c r="A100" s="180">
        <v>98</v>
      </c>
      <c r="B100" s="138">
        <v>3</v>
      </c>
      <c r="C100" s="139">
        <v>3</v>
      </c>
      <c r="D100" s="139">
        <v>3</v>
      </c>
      <c r="E100" s="139">
        <v>3</v>
      </c>
      <c r="F100" s="139">
        <v>3</v>
      </c>
      <c r="G100" s="139">
        <v>3</v>
      </c>
      <c r="H100" s="139">
        <v>3</v>
      </c>
      <c r="I100" s="139">
        <v>3</v>
      </c>
      <c r="J100" s="139">
        <v>2</v>
      </c>
      <c r="K100" s="139">
        <v>3</v>
      </c>
      <c r="L100" s="139">
        <v>3</v>
      </c>
      <c r="M100" s="139">
        <v>3</v>
      </c>
      <c r="N100" s="139">
        <v>3</v>
      </c>
      <c r="O100" s="139">
        <v>3</v>
      </c>
      <c r="P100" s="139">
        <v>3</v>
      </c>
      <c r="Q100" s="139">
        <v>2</v>
      </c>
      <c r="R100" s="139">
        <v>2</v>
      </c>
      <c r="S100" s="139">
        <v>2</v>
      </c>
      <c r="T100" s="139">
        <v>3</v>
      </c>
      <c r="U100" s="139">
        <v>3</v>
      </c>
      <c r="V100" s="139">
        <v>2</v>
      </c>
      <c r="W100" s="139">
        <v>2</v>
      </c>
      <c r="X100" s="139">
        <v>3</v>
      </c>
      <c r="Y100" s="139">
        <v>2</v>
      </c>
      <c r="Z100" s="139">
        <v>2</v>
      </c>
      <c r="AA100" s="139">
        <v>3</v>
      </c>
      <c r="AB100" s="139">
        <v>1</v>
      </c>
      <c r="AC100" s="139">
        <v>2</v>
      </c>
      <c r="AD100" s="139">
        <v>1</v>
      </c>
      <c r="AE100" s="139">
        <v>2</v>
      </c>
      <c r="AF100" s="139">
        <v>3</v>
      </c>
      <c r="AG100" s="139">
        <v>2</v>
      </c>
      <c r="AH100" s="139">
        <v>2</v>
      </c>
      <c r="AI100" s="139">
        <v>3</v>
      </c>
      <c r="AJ100" s="139">
        <v>3</v>
      </c>
      <c r="AK100" s="139">
        <v>3</v>
      </c>
      <c r="AL100" s="139">
        <v>1</v>
      </c>
      <c r="AM100" s="139">
        <v>1</v>
      </c>
      <c r="AN100" s="139">
        <v>1</v>
      </c>
      <c r="AO100" s="139">
        <v>3</v>
      </c>
      <c r="AP100" s="139">
        <v>3</v>
      </c>
      <c r="AQ100" s="139">
        <v>2</v>
      </c>
      <c r="AR100" s="139">
        <v>3</v>
      </c>
      <c r="AS100" s="139">
        <v>2</v>
      </c>
      <c r="AT100" s="139">
        <v>3</v>
      </c>
    </row>
    <row r="101" spans="1:46">
      <c r="A101" s="183">
        <v>99</v>
      </c>
      <c r="B101" s="138">
        <v>2</v>
      </c>
      <c r="C101" s="139">
        <v>3</v>
      </c>
      <c r="D101" s="139">
        <v>3</v>
      </c>
      <c r="E101" s="139">
        <v>2</v>
      </c>
      <c r="F101" s="139">
        <v>2</v>
      </c>
      <c r="G101" s="139">
        <v>3</v>
      </c>
      <c r="H101" s="139">
        <v>3</v>
      </c>
      <c r="I101" s="139">
        <v>3</v>
      </c>
      <c r="J101" s="139">
        <v>3</v>
      </c>
      <c r="K101" s="139">
        <v>3</v>
      </c>
      <c r="L101" s="139">
        <v>3</v>
      </c>
      <c r="M101" s="139">
        <v>3</v>
      </c>
      <c r="N101" s="139">
        <v>3</v>
      </c>
      <c r="O101" s="139">
        <v>2</v>
      </c>
      <c r="P101" s="139">
        <v>3</v>
      </c>
      <c r="Q101" s="139">
        <v>3</v>
      </c>
      <c r="R101" s="139">
        <v>2</v>
      </c>
      <c r="S101" s="139">
        <v>3</v>
      </c>
      <c r="T101" s="139">
        <v>2</v>
      </c>
      <c r="U101" s="139">
        <v>3</v>
      </c>
      <c r="V101" s="139">
        <v>2</v>
      </c>
      <c r="W101" s="139">
        <v>3</v>
      </c>
      <c r="X101" s="139">
        <v>3</v>
      </c>
      <c r="Y101" s="139">
        <v>3</v>
      </c>
      <c r="Z101" s="139">
        <v>3</v>
      </c>
      <c r="AA101" s="139">
        <v>2</v>
      </c>
      <c r="AB101" s="139">
        <v>1</v>
      </c>
      <c r="AC101" s="139">
        <v>3</v>
      </c>
      <c r="AD101" s="139">
        <v>2</v>
      </c>
      <c r="AE101" s="139">
        <v>2</v>
      </c>
      <c r="AF101" s="139">
        <v>1</v>
      </c>
      <c r="AG101" s="139">
        <v>2</v>
      </c>
      <c r="AH101" s="139">
        <v>3</v>
      </c>
      <c r="AI101" s="139">
        <v>2</v>
      </c>
      <c r="AJ101" s="139">
        <v>2</v>
      </c>
      <c r="AK101" s="139">
        <v>1</v>
      </c>
      <c r="AL101" s="139">
        <v>2</v>
      </c>
      <c r="AM101" s="139">
        <v>3</v>
      </c>
      <c r="AN101" s="139">
        <v>2</v>
      </c>
      <c r="AO101" s="139">
        <v>2</v>
      </c>
      <c r="AP101" s="139">
        <v>2</v>
      </c>
      <c r="AQ101" s="139">
        <v>2</v>
      </c>
      <c r="AR101" s="139">
        <v>2</v>
      </c>
      <c r="AS101" s="139">
        <v>2</v>
      </c>
      <c r="AT101" s="139">
        <v>2</v>
      </c>
    </row>
    <row r="102" spans="1:46">
      <c r="A102" s="183">
        <v>100</v>
      </c>
      <c r="B102" s="138">
        <v>2</v>
      </c>
      <c r="C102" s="139">
        <v>2</v>
      </c>
      <c r="D102" s="139">
        <v>1</v>
      </c>
      <c r="E102" s="139">
        <v>2</v>
      </c>
      <c r="F102" s="139">
        <v>2</v>
      </c>
      <c r="G102" s="139">
        <v>3</v>
      </c>
      <c r="H102" s="139">
        <v>3</v>
      </c>
      <c r="I102" s="139">
        <v>2</v>
      </c>
      <c r="J102" s="139">
        <v>3</v>
      </c>
      <c r="K102" s="139">
        <v>3</v>
      </c>
      <c r="L102" s="139">
        <v>3</v>
      </c>
      <c r="M102" s="139">
        <v>3</v>
      </c>
      <c r="N102" s="139">
        <v>2</v>
      </c>
      <c r="O102" s="139">
        <v>2</v>
      </c>
      <c r="P102" s="139">
        <v>2</v>
      </c>
      <c r="Q102" s="139">
        <v>3</v>
      </c>
      <c r="R102" s="139">
        <v>2</v>
      </c>
      <c r="S102" s="139">
        <v>3</v>
      </c>
      <c r="T102" s="139">
        <v>1</v>
      </c>
      <c r="U102" s="139">
        <v>2</v>
      </c>
      <c r="V102" s="139">
        <v>1</v>
      </c>
      <c r="W102" s="139">
        <v>2</v>
      </c>
      <c r="X102" s="139">
        <v>2</v>
      </c>
      <c r="Y102" s="139">
        <v>2</v>
      </c>
      <c r="Z102" s="139">
        <v>3</v>
      </c>
      <c r="AA102" s="139"/>
      <c r="AB102" s="139">
        <v>1</v>
      </c>
      <c r="AC102" s="139">
        <v>1</v>
      </c>
      <c r="AD102" s="139">
        <v>2</v>
      </c>
      <c r="AE102" s="139">
        <v>2</v>
      </c>
      <c r="AF102" s="139">
        <v>2</v>
      </c>
      <c r="AG102" s="139">
        <v>2</v>
      </c>
      <c r="AH102" s="139">
        <v>1</v>
      </c>
      <c r="AI102" s="139">
        <v>2</v>
      </c>
      <c r="AJ102" s="139">
        <v>2</v>
      </c>
      <c r="AK102" s="139">
        <v>2</v>
      </c>
      <c r="AL102" s="139">
        <v>1</v>
      </c>
      <c r="AM102" s="139">
        <v>1</v>
      </c>
      <c r="AN102" s="139">
        <v>2</v>
      </c>
      <c r="AO102" s="139">
        <v>1</v>
      </c>
      <c r="AP102" s="139">
        <v>1</v>
      </c>
      <c r="AQ102" s="139">
        <v>2</v>
      </c>
      <c r="AR102" s="139">
        <v>1</v>
      </c>
      <c r="AS102" s="139">
        <v>1</v>
      </c>
      <c r="AT102" s="139">
        <v>2</v>
      </c>
    </row>
    <row r="103" spans="1:46">
      <c r="A103" s="183">
        <v>101</v>
      </c>
      <c r="B103" s="138">
        <v>1</v>
      </c>
      <c r="C103" s="139">
        <v>2</v>
      </c>
      <c r="D103" s="139">
        <v>1</v>
      </c>
      <c r="E103" s="139">
        <v>1</v>
      </c>
      <c r="F103" s="139">
        <v>1</v>
      </c>
      <c r="G103" s="139">
        <v>2</v>
      </c>
      <c r="H103" s="139">
        <v>3</v>
      </c>
      <c r="I103" s="139">
        <v>2</v>
      </c>
      <c r="J103" s="139">
        <v>1</v>
      </c>
      <c r="K103" s="139">
        <v>3</v>
      </c>
      <c r="L103" s="139">
        <v>3</v>
      </c>
      <c r="M103" s="139">
        <v>3</v>
      </c>
      <c r="N103" s="139">
        <v>2</v>
      </c>
      <c r="O103" s="139">
        <v>2</v>
      </c>
      <c r="P103" s="139">
        <v>2</v>
      </c>
      <c r="Q103" s="139">
        <v>2</v>
      </c>
      <c r="R103" s="139">
        <v>1</v>
      </c>
      <c r="S103" s="139">
        <v>1</v>
      </c>
      <c r="T103" s="139">
        <v>1</v>
      </c>
      <c r="U103" s="139">
        <v>2</v>
      </c>
      <c r="V103" s="139">
        <v>1</v>
      </c>
      <c r="W103" s="139">
        <v>2</v>
      </c>
      <c r="X103" s="139">
        <v>2</v>
      </c>
      <c r="Y103" s="139">
        <v>1</v>
      </c>
      <c r="Z103" s="139">
        <v>2</v>
      </c>
      <c r="AA103" s="139"/>
      <c r="AB103" s="139">
        <v>1</v>
      </c>
      <c r="AC103" s="139">
        <v>1</v>
      </c>
      <c r="AD103" s="139">
        <v>1</v>
      </c>
      <c r="AE103" s="139">
        <v>1</v>
      </c>
      <c r="AF103" s="139">
        <v>3</v>
      </c>
      <c r="AG103" s="139">
        <v>1</v>
      </c>
      <c r="AH103" s="139">
        <v>3</v>
      </c>
      <c r="AI103" s="139">
        <v>1</v>
      </c>
      <c r="AJ103" s="139">
        <v>3</v>
      </c>
      <c r="AK103" s="139">
        <v>3</v>
      </c>
      <c r="AL103" s="139">
        <v>1</v>
      </c>
      <c r="AM103" s="139">
        <v>1</v>
      </c>
      <c r="AN103" s="139">
        <v>1</v>
      </c>
      <c r="AO103" s="139">
        <v>1</v>
      </c>
      <c r="AP103" s="139">
        <v>1</v>
      </c>
      <c r="AQ103" s="139">
        <v>2</v>
      </c>
      <c r="AR103" s="139">
        <v>2</v>
      </c>
      <c r="AS103" s="139">
        <v>3</v>
      </c>
      <c r="AT103" s="139">
        <v>1</v>
      </c>
    </row>
    <row r="104" spans="1:46">
      <c r="A104" s="183">
        <v>102</v>
      </c>
      <c r="B104" s="138">
        <v>2</v>
      </c>
      <c r="C104" s="139">
        <v>3</v>
      </c>
      <c r="D104" s="139">
        <v>2</v>
      </c>
      <c r="E104" s="139">
        <v>3</v>
      </c>
      <c r="F104" s="139">
        <v>2</v>
      </c>
      <c r="G104" s="139">
        <v>2</v>
      </c>
      <c r="H104" s="139">
        <v>3</v>
      </c>
      <c r="I104" s="139">
        <v>3</v>
      </c>
      <c r="J104" s="139">
        <v>3</v>
      </c>
      <c r="K104" s="139">
        <v>3</v>
      </c>
      <c r="L104" s="139">
        <v>2</v>
      </c>
      <c r="M104" s="139">
        <v>2</v>
      </c>
      <c r="N104" s="139">
        <v>3</v>
      </c>
      <c r="O104" s="139">
        <v>3</v>
      </c>
      <c r="P104" s="139">
        <v>3</v>
      </c>
      <c r="Q104" s="139">
        <v>3</v>
      </c>
      <c r="R104" s="139">
        <v>3</v>
      </c>
      <c r="S104" s="139">
        <v>3</v>
      </c>
      <c r="T104" s="139">
        <v>3</v>
      </c>
      <c r="U104" s="139">
        <v>3</v>
      </c>
      <c r="V104" s="139">
        <v>3</v>
      </c>
      <c r="W104" s="139">
        <v>3</v>
      </c>
      <c r="X104" s="139">
        <v>3</v>
      </c>
      <c r="Y104" s="139">
        <v>3</v>
      </c>
      <c r="Z104" s="139">
        <v>2</v>
      </c>
      <c r="AA104" s="139">
        <v>2</v>
      </c>
      <c r="AB104" s="139">
        <v>1</v>
      </c>
      <c r="AC104" s="139">
        <v>1</v>
      </c>
      <c r="AD104" s="139">
        <v>1</v>
      </c>
      <c r="AE104" s="139">
        <v>1</v>
      </c>
      <c r="AF104" s="139">
        <v>3</v>
      </c>
      <c r="AG104" s="139">
        <v>1</v>
      </c>
      <c r="AH104" s="139">
        <v>3</v>
      </c>
      <c r="AI104" s="139">
        <v>1</v>
      </c>
      <c r="AJ104" s="139">
        <v>3</v>
      </c>
      <c r="AK104" s="139">
        <v>3</v>
      </c>
      <c r="AL104" s="139">
        <v>1</v>
      </c>
      <c r="AM104" s="139">
        <v>1</v>
      </c>
      <c r="AN104" s="139">
        <v>1</v>
      </c>
      <c r="AO104" s="139">
        <v>1</v>
      </c>
      <c r="AP104" s="139">
        <v>1</v>
      </c>
      <c r="AQ104" s="139">
        <v>2</v>
      </c>
      <c r="AR104" s="139">
        <v>2</v>
      </c>
      <c r="AS104" s="139">
        <v>3</v>
      </c>
      <c r="AT104" s="139">
        <v>1</v>
      </c>
    </row>
    <row r="105" spans="1:46">
      <c r="A105" s="183">
        <v>103</v>
      </c>
      <c r="B105" s="138">
        <v>1</v>
      </c>
      <c r="C105" s="139">
        <v>2</v>
      </c>
      <c r="D105" s="139">
        <v>3</v>
      </c>
      <c r="E105" s="139">
        <v>1</v>
      </c>
      <c r="F105" s="139">
        <v>3</v>
      </c>
      <c r="G105" s="139">
        <v>3</v>
      </c>
      <c r="H105" s="139">
        <v>3</v>
      </c>
      <c r="I105" s="139">
        <v>3</v>
      </c>
      <c r="J105" s="139">
        <v>2</v>
      </c>
      <c r="K105" s="139">
        <v>1</v>
      </c>
      <c r="L105" s="139">
        <v>3</v>
      </c>
      <c r="M105" s="139">
        <v>3</v>
      </c>
      <c r="N105" s="139">
        <v>2</v>
      </c>
      <c r="O105" s="139">
        <v>2</v>
      </c>
      <c r="P105" s="139">
        <v>2</v>
      </c>
      <c r="Q105" s="139">
        <v>2</v>
      </c>
      <c r="R105" s="139">
        <v>1</v>
      </c>
      <c r="S105" s="139">
        <v>2</v>
      </c>
      <c r="T105" s="139">
        <v>1</v>
      </c>
      <c r="U105" s="139">
        <v>2</v>
      </c>
      <c r="V105" s="139">
        <v>2</v>
      </c>
      <c r="W105" s="139">
        <v>3</v>
      </c>
      <c r="X105" s="139">
        <v>2</v>
      </c>
      <c r="Y105" s="139">
        <v>3</v>
      </c>
      <c r="Z105" s="139">
        <v>2</v>
      </c>
      <c r="AA105" s="139">
        <v>2</v>
      </c>
      <c r="AB105" s="139">
        <v>2</v>
      </c>
      <c r="AC105" s="139">
        <v>2</v>
      </c>
      <c r="AD105" s="139">
        <v>2</v>
      </c>
      <c r="AE105" s="139">
        <v>2</v>
      </c>
      <c r="AF105" s="139">
        <v>1</v>
      </c>
      <c r="AG105" s="139">
        <v>2</v>
      </c>
      <c r="AH105" s="139">
        <v>1</v>
      </c>
      <c r="AI105" s="139">
        <v>1</v>
      </c>
      <c r="AJ105" s="139">
        <v>1</v>
      </c>
      <c r="AK105" s="139">
        <v>1</v>
      </c>
      <c r="AL105" s="139">
        <v>2</v>
      </c>
      <c r="AM105" s="139">
        <v>3</v>
      </c>
      <c r="AN105" s="139">
        <v>3</v>
      </c>
      <c r="AO105" s="139">
        <v>3</v>
      </c>
      <c r="AP105" s="139">
        <v>3</v>
      </c>
      <c r="AQ105" s="139">
        <v>3</v>
      </c>
      <c r="AR105" s="139">
        <v>3</v>
      </c>
      <c r="AS105" s="139">
        <v>3</v>
      </c>
      <c r="AT105" s="139">
        <v>3</v>
      </c>
    </row>
    <row r="106" spans="1:46">
      <c r="A106" s="183">
        <v>104</v>
      </c>
      <c r="B106" s="138">
        <v>2</v>
      </c>
      <c r="C106" s="139">
        <v>2</v>
      </c>
      <c r="D106" s="139">
        <v>2</v>
      </c>
      <c r="E106" s="139">
        <v>1</v>
      </c>
      <c r="F106" s="139">
        <v>1</v>
      </c>
      <c r="G106" s="139">
        <v>2</v>
      </c>
      <c r="H106" s="139">
        <v>3</v>
      </c>
      <c r="I106" s="139">
        <v>2</v>
      </c>
      <c r="J106" s="139">
        <v>2</v>
      </c>
      <c r="K106" s="139">
        <v>2</v>
      </c>
      <c r="L106" s="139">
        <v>3</v>
      </c>
      <c r="M106" s="139">
        <v>3</v>
      </c>
      <c r="N106" s="139">
        <v>2</v>
      </c>
      <c r="O106" s="139">
        <v>2</v>
      </c>
      <c r="P106" s="139">
        <v>2</v>
      </c>
      <c r="Q106" s="139">
        <v>2</v>
      </c>
      <c r="R106" s="139">
        <v>2</v>
      </c>
      <c r="S106" s="139">
        <v>2</v>
      </c>
      <c r="T106" s="139">
        <v>2</v>
      </c>
      <c r="U106" s="139">
        <v>2</v>
      </c>
      <c r="V106" s="139">
        <v>1</v>
      </c>
      <c r="W106" s="139">
        <v>1</v>
      </c>
      <c r="X106" s="139">
        <v>2</v>
      </c>
      <c r="Y106" s="139">
        <v>2</v>
      </c>
      <c r="Z106" s="139">
        <v>2</v>
      </c>
      <c r="AA106" s="139">
        <v>2</v>
      </c>
      <c r="AB106" s="139">
        <v>2</v>
      </c>
      <c r="AC106" s="139">
        <v>2</v>
      </c>
      <c r="AD106" s="139">
        <v>2</v>
      </c>
      <c r="AE106" s="139">
        <v>2</v>
      </c>
      <c r="AF106" s="139">
        <v>2</v>
      </c>
      <c r="AG106" s="139">
        <v>2</v>
      </c>
      <c r="AH106" s="139">
        <v>2</v>
      </c>
      <c r="AI106" s="139">
        <v>1</v>
      </c>
      <c r="AJ106" s="139">
        <v>2</v>
      </c>
      <c r="AK106" s="139">
        <v>2</v>
      </c>
      <c r="AL106" s="139">
        <v>1</v>
      </c>
      <c r="AM106" s="139">
        <v>3</v>
      </c>
      <c r="AN106" s="139">
        <v>3</v>
      </c>
      <c r="AO106" s="139">
        <v>2</v>
      </c>
      <c r="AP106" s="139">
        <v>2</v>
      </c>
      <c r="AQ106" s="139">
        <v>2</v>
      </c>
      <c r="AR106" s="139">
        <v>1</v>
      </c>
      <c r="AS106" s="139">
        <v>1</v>
      </c>
      <c r="AT106" s="139">
        <v>2</v>
      </c>
    </row>
    <row r="107" spans="1:46">
      <c r="A107" s="183">
        <v>105</v>
      </c>
      <c r="B107" s="138">
        <v>2</v>
      </c>
      <c r="C107" s="139">
        <v>1</v>
      </c>
      <c r="D107" s="139">
        <v>2</v>
      </c>
      <c r="E107" s="139">
        <v>1</v>
      </c>
      <c r="F107" s="139">
        <v>2</v>
      </c>
      <c r="G107" s="139">
        <v>3</v>
      </c>
      <c r="H107" s="139">
        <v>2</v>
      </c>
      <c r="I107" s="139">
        <v>1</v>
      </c>
      <c r="J107" s="139">
        <v>2</v>
      </c>
      <c r="K107" s="139">
        <v>1</v>
      </c>
      <c r="L107" s="139">
        <v>2</v>
      </c>
      <c r="M107" s="139">
        <v>1</v>
      </c>
      <c r="N107" s="139">
        <v>2</v>
      </c>
      <c r="O107" s="139">
        <v>2</v>
      </c>
      <c r="P107" s="139">
        <v>3</v>
      </c>
      <c r="Q107" s="139">
        <v>2</v>
      </c>
      <c r="R107" s="139">
        <v>1</v>
      </c>
      <c r="S107" s="139">
        <v>2</v>
      </c>
      <c r="T107" s="139">
        <v>3</v>
      </c>
      <c r="U107" s="139">
        <v>2</v>
      </c>
      <c r="V107" s="139">
        <v>1</v>
      </c>
      <c r="W107" s="139">
        <v>2</v>
      </c>
      <c r="X107" s="139">
        <v>3</v>
      </c>
      <c r="Y107" s="139">
        <v>2</v>
      </c>
      <c r="Z107" s="139">
        <v>2</v>
      </c>
      <c r="AA107" s="139">
        <v>3</v>
      </c>
      <c r="AB107" s="139">
        <v>2</v>
      </c>
      <c r="AC107" s="139">
        <v>2</v>
      </c>
      <c r="AD107" s="139">
        <v>1</v>
      </c>
      <c r="AE107" s="139">
        <v>2</v>
      </c>
      <c r="AF107" s="139">
        <v>3</v>
      </c>
      <c r="AG107" s="139">
        <v>3</v>
      </c>
      <c r="AH107" s="139">
        <v>1</v>
      </c>
      <c r="AI107" s="139">
        <v>2</v>
      </c>
      <c r="AJ107" s="139">
        <v>1</v>
      </c>
      <c r="AK107" s="139">
        <v>3</v>
      </c>
      <c r="AL107" s="139">
        <v>2</v>
      </c>
      <c r="AM107" s="139">
        <v>1</v>
      </c>
      <c r="AN107" s="139">
        <v>2</v>
      </c>
      <c r="AO107" s="139">
        <v>3</v>
      </c>
      <c r="AP107" s="139">
        <v>1</v>
      </c>
      <c r="AQ107" s="139">
        <v>2</v>
      </c>
      <c r="AR107" s="139">
        <v>3</v>
      </c>
      <c r="AS107" s="139">
        <v>1</v>
      </c>
      <c r="AT107" s="139">
        <v>2</v>
      </c>
    </row>
    <row r="108" spans="1:46">
      <c r="A108" s="183">
        <v>106</v>
      </c>
      <c r="B108" s="138">
        <v>2</v>
      </c>
      <c r="C108" s="139">
        <v>1</v>
      </c>
      <c r="D108" s="139">
        <v>3</v>
      </c>
      <c r="E108" s="139">
        <v>2</v>
      </c>
      <c r="F108" s="139">
        <v>1</v>
      </c>
      <c r="G108" s="139">
        <v>1</v>
      </c>
      <c r="H108" s="139">
        <v>2</v>
      </c>
      <c r="I108" s="139">
        <v>1</v>
      </c>
      <c r="J108" s="139">
        <v>3</v>
      </c>
      <c r="K108" s="139">
        <v>2</v>
      </c>
      <c r="L108" s="139">
        <v>1</v>
      </c>
      <c r="M108" s="139">
        <v>2</v>
      </c>
      <c r="N108" s="139">
        <v>1</v>
      </c>
      <c r="O108" s="139">
        <v>2</v>
      </c>
      <c r="P108" s="139">
        <v>1</v>
      </c>
      <c r="Q108" s="139">
        <v>2</v>
      </c>
      <c r="R108" s="139">
        <v>2</v>
      </c>
      <c r="S108" s="139">
        <v>2</v>
      </c>
      <c r="T108" s="139">
        <v>1</v>
      </c>
      <c r="U108" s="139">
        <v>3</v>
      </c>
      <c r="V108" s="139">
        <v>1</v>
      </c>
      <c r="W108" s="139">
        <v>3</v>
      </c>
      <c r="X108" s="139">
        <v>1</v>
      </c>
      <c r="Y108" s="139">
        <v>1</v>
      </c>
      <c r="Z108" s="139">
        <v>1</v>
      </c>
      <c r="AA108" s="139">
        <v>1</v>
      </c>
      <c r="AB108" s="139">
        <v>1</v>
      </c>
      <c r="AC108" s="139">
        <v>1</v>
      </c>
      <c r="AD108" s="139">
        <v>1</v>
      </c>
      <c r="AE108" s="139">
        <v>1</v>
      </c>
      <c r="AF108" s="139">
        <v>2</v>
      </c>
      <c r="AG108" s="139">
        <v>1</v>
      </c>
      <c r="AH108" s="139">
        <v>2</v>
      </c>
      <c r="AI108" s="139">
        <v>3</v>
      </c>
      <c r="AJ108" s="139">
        <v>2</v>
      </c>
      <c r="AK108" s="139">
        <v>1</v>
      </c>
      <c r="AL108" s="139">
        <v>2</v>
      </c>
      <c r="AM108" s="139"/>
      <c r="AN108" s="139">
        <v>1</v>
      </c>
      <c r="AO108" s="139">
        <v>2</v>
      </c>
      <c r="AP108" s="139">
        <v>3</v>
      </c>
      <c r="AQ108" s="139">
        <v>2</v>
      </c>
      <c r="AR108" s="139">
        <v>1</v>
      </c>
      <c r="AS108" s="139">
        <v>3</v>
      </c>
      <c r="AT108" s="139">
        <v>2</v>
      </c>
    </row>
    <row r="109" spans="1:46">
      <c r="A109" s="183">
        <v>107</v>
      </c>
      <c r="B109" s="138">
        <v>2</v>
      </c>
      <c r="C109" s="139">
        <v>2</v>
      </c>
      <c r="D109" s="139">
        <v>1</v>
      </c>
      <c r="E109" s="139">
        <v>1</v>
      </c>
      <c r="F109" s="139">
        <v>1</v>
      </c>
      <c r="G109" s="139">
        <v>1</v>
      </c>
      <c r="H109" s="139">
        <v>1</v>
      </c>
      <c r="I109" s="139">
        <v>2</v>
      </c>
      <c r="J109" s="139">
        <v>2</v>
      </c>
      <c r="K109" s="139">
        <v>2</v>
      </c>
      <c r="L109" s="139">
        <v>2</v>
      </c>
      <c r="M109" s="139">
        <v>2</v>
      </c>
      <c r="N109" s="139">
        <v>1</v>
      </c>
      <c r="O109" s="139">
        <v>1</v>
      </c>
      <c r="P109" s="139">
        <v>2</v>
      </c>
      <c r="Q109" s="139">
        <v>1</v>
      </c>
      <c r="R109" s="139">
        <v>1</v>
      </c>
      <c r="S109" s="139">
        <v>1</v>
      </c>
      <c r="T109" s="139">
        <v>1</v>
      </c>
      <c r="U109" s="139">
        <v>1</v>
      </c>
      <c r="V109" s="139">
        <v>1</v>
      </c>
      <c r="W109" s="139">
        <v>1</v>
      </c>
      <c r="X109" s="139">
        <v>1</v>
      </c>
      <c r="Y109" s="139">
        <v>2</v>
      </c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</row>
    <row r="110" spans="1:46">
      <c r="A110" s="183">
        <v>108</v>
      </c>
      <c r="B110" s="138">
        <v>2</v>
      </c>
      <c r="C110" s="139">
        <v>3</v>
      </c>
      <c r="D110" s="139">
        <v>2</v>
      </c>
      <c r="E110" s="139">
        <v>3</v>
      </c>
      <c r="F110" s="139">
        <v>2</v>
      </c>
      <c r="G110" s="139">
        <v>3</v>
      </c>
      <c r="H110" s="139">
        <v>3</v>
      </c>
      <c r="I110" s="139">
        <v>3</v>
      </c>
      <c r="J110" s="139">
        <v>3</v>
      </c>
      <c r="K110" s="139">
        <v>3</v>
      </c>
      <c r="L110" s="139">
        <v>2</v>
      </c>
      <c r="M110" s="139">
        <v>3</v>
      </c>
      <c r="N110" s="139">
        <v>2</v>
      </c>
      <c r="O110" s="139">
        <v>2</v>
      </c>
      <c r="P110" s="139">
        <v>2</v>
      </c>
      <c r="Q110" s="139">
        <v>1</v>
      </c>
      <c r="R110" s="139">
        <v>1</v>
      </c>
      <c r="S110" s="139">
        <v>2</v>
      </c>
      <c r="T110" s="139">
        <v>2</v>
      </c>
      <c r="U110" s="139">
        <v>1</v>
      </c>
      <c r="V110" s="139">
        <v>3</v>
      </c>
      <c r="W110" s="139">
        <v>2</v>
      </c>
      <c r="X110" s="139">
        <v>1</v>
      </c>
      <c r="Y110" s="139">
        <v>1</v>
      </c>
      <c r="Z110" s="139">
        <v>2</v>
      </c>
      <c r="AA110" s="139">
        <v>2</v>
      </c>
      <c r="AB110" s="139">
        <v>1</v>
      </c>
      <c r="AC110" s="139">
        <v>2</v>
      </c>
      <c r="AD110" s="139">
        <v>2</v>
      </c>
      <c r="AE110" s="139">
        <v>2</v>
      </c>
      <c r="AF110" s="139">
        <v>1</v>
      </c>
      <c r="AG110" s="139">
        <v>1</v>
      </c>
      <c r="AH110" s="139">
        <v>1</v>
      </c>
      <c r="AI110" s="139">
        <v>2</v>
      </c>
      <c r="AJ110" s="139">
        <v>2</v>
      </c>
      <c r="AK110" s="139">
        <v>2</v>
      </c>
      <c r="AL110" s="139">
        <v>1</v>
      </c>
      <c r="AM110" s="139">
        <v>1</v>
      </c>
      <c r="AN110" s="139">
        <v>2</v>
      </c>
      <c r="AO110" s="139">
        <v>2</v>
      </c>
      <c r="AP110" s="139">
        <v>3</v>
      </c>
      <c r="AQ110" s="139">
        <v>3</v>
      </c>
      <c r="AR110" s="139">
        <v>1</v>
      </c>
      <c r="AS110" s="139">
        <v>1</v>
      </c>
      <c r="AT110" s="139">
        <v>2</v>
      </c>
    </row>
    <row r="111" spans="1:46">
      <c r="A111" s="183">
        <v>109</v>
      </c>
      <c r="B111" s="138">
        <v>3</v>
      </c>
      <c r="C111" s="139">
        <v>2</v>
      </c>
      <c r="D111" s="139">
        <v>3</v>
      </c>
      <c r="E111" s="139">
        <v>1</v>
      </c>
      <c r="F111" s="139">
        <v>1</v>
      </c>
      <c r="G111" s="139">
        <v>1</v>
      </c>
      <c r="H111" s="139">
        <v>3</v>
      </c>
      <c r="I111" s="139">
        <v>2</v>
      </c>
      <c r="J111" s="139">
        <v>3</v>
      </c>
      <c r="K111" s="139">
        <v>2</v>
      </c>
      <c r="L111" s="139">
        <v>3</v>
      </c>
      <c r="M111" s="139">
        <v>3</v>
      </c>
      <c r="N111" s="139">
        <v>2</v>
      </c>
      <c r="O111" s="139">
        <v>2</v>
      </c>
      <c r="P111" s="139">
        <v>3</v>
      </c>
      <c r="Q111" s="139">
        <v>2</v>
      </c>
      <c r="R111" s="139">
        <v>2</v>
      </c>
      <c r="S111" s="139">
        <v>3</v>
      </c>
      <c r="T111" s="139">
        <v>3</v>
      </c>
      <c r="U111" s="139">
        <v>2</v>
      </c>
      <c r="V111" s="139">
        <v>2</v>
      </c>
      <c r="W111" s="139">
        <v>3</v>
      </c>
      <c r="X111" s="139">
        <v>2</v>
      </c>
      <c r="Y111" s="139">
        <v>3</v>
      </c>
      <c r="Z111" s="139">
        <v>3</v>
      </c>
      <c r="AA111" s="139">
        <v>2</v>
      </c>
      <c r="AB111" s="139">
        <v>3</v>
      </c>
      <c r="AC111" s="139">
        <v>3</v>
      </c>
      <c r="AD111" s="139">
        <v>2</v>
      </c>
      <c r="AE111" s="139">
        <v>3</v>
      </c>
      <c r="AF111" s="139">
        <v>2</v>
      </c>
      <c r="AG111" s="139">
        <v>3</v>
      </c>
      <c r="AH111" s="139">
        <v>2</v>
      </c>
      <c r="AI111" s="139">
        <v>3</v>
      </c>
      <c r="AJ111" s="139">
        <v>2</v>
      </c>
      <c r="AK111" s="139">
        <v>3</v>
      </c>
      <c r="AL111" s="139">
        <v>3</v>
      </c>
      <c r="AM111" s="139">
        <v>2</v>
      </c>
      <c r="AN111" s="139">
        <v>2</v>
      </c>
      <c r="AO111" s="139">
        <v>1</v>
      </c>
      <c r="AP111" s="139">
        <v>3</v>
      </c>
      <c r="AQ111" s="139">
        <v>2</v>
      </c>
      <c r="AR111" s="139">
        <v>3</v>
      </c>
      <c r="AS111" s="139">
        <v>2</v>
      </c>
      <c r="AT111" s="139">
        <v>3</v>
      </c>
    </row>
    <row r="112" spans="1:46">
      <c r="A112" s="183">
        <v>110</v>
      </c>
      <c r="B112" s="138">
        <v>2</v>
      </c>
      <c r="C112" s="139">
        <v>2</v>
      </c>
      <c r="D112" s="139">
        <v>3</v>
      </c>
      <c r="E112" s="139">
        <v>3</v>
      </c>
      <c r="F112" s="139">
        <v>2</v>
      </c>
      <c r="G112" s="139">
        <v>3</v>
      </c>
      <c r="H112" s="139">
        <v>3</v>
      </c>
      <c r="I112" s="139">
        <v>2</v>
      </c>
      <c r="J112" s="139">
        <v>2</v>
      </c>
      <c r="K112" s="139">
        <v>3</v>
      </c>
      <c r="L112" s="139">
        <v>3</v>
      </c>
      <c r="M112" s="139">
        <v>3</v>
      </c>
      <c r="N112" s="139">
        <v>2</v>
      </c>
      <c r="O112" s="139">
        <v>2</v>
      </c>
      <c r="P112" s="139">
        <v>2</v>
      </c>
      <c r="Q112" s="139">
        <v>2</v>
      </c>
      <c r="R112" s="139">
        <v>2</v>
      </c>
      <c r="S112" s="139">
        <v>2</v>
      </c>
      <c r="T112" s="139">
        <v>2</v>
      </c>
      <c r="U112" s="139">
        <v>2</v>
      </c>
      <c r="V112" s="139">
        <v>2</v>
      </c>
      <c r="W112" s="139">
        <v>2</v>
      </c>
      <c r="X112" s="139">
        <v>2</v>
      </c>
      <c r="Y112" s="139">
        <v>2</v>
      </c>
      <c r="Z112" s="139">
        <v>2</v>
      </c>
      <c r="AA112" s="139">
        <v>1</v>
      </c>
      <c r="AB112" s="139">
        <v>1</v>
      </c>
      <c r="AC112" s="139">
        <v>1</v>
      </c>
      <c r="AD112" s="139">
        <v>1</v>
      </c>
      <c r="AE112" s="139">
        <v>2</v>
      </c>
      <c r="AF112" s="139">
        <v>2</v>
      </c>
      <c r="AG112" s="139">
        <v>2</v>
      </c>
      <c r="AH112" s="139">
        <v>2</v>
      </c>
      <c r="AI112" s="139">
        <v>2</v>
      </c>
      <c r="AJ112" s="139">
        <v>2</v>
      </c>
      <c r="AK112" s="139">
        <v>2</v>
      </c>
      <c r="AL112" s="139">
        <v>2</v>
      </c>
      <c r="AM112" s="139">
        <v>2</v>
      </c>
      <c r="AN112" s="139">
        <v>2</v>
      </c>
      <c r="AO112" s="139">
        <v>2</v>
      </c>
      <c r="AP112" s="139">
        <v>2</v>
      </c>
      <c r="AQ112" s="139">
        <v>2</v>
      </c>
      <c r="AR112" s="139">
        <v>2</v>
      </c>
      <c r="AS112" s="139">
        <v>2</v>
      </c>
      <c r="AT112" s="139">
        <v>2</v>
      </c>
    </row>
    <row r="113" spans="1:46">
      <c r="A113" s="183">
        <v>111</v>
      </c>
      <c r="B113" s="138">
        <v>3</v>
      </c>
      <c r="C113" s="139">
        <v>2</v>
      </c>
      <c r="D113" s="139">
        <v>2</v>
      </c>
      <c r="E113" s="139">
        <v>2</v>
      </c>
      <c r="F113" s="139">
        <v>2</v>
      </c>
      <c r="G113" s="139">
        <v>2</v>
      </c>
      <c r="H113" s="139">
        <v>2</v>
      </c>
      <c r="I113" s="139">
        <v>1</v>
      </c>
      <c r="J113" s="139">
        <v>1</v>
      </c>
      <c r="K113" s="139">
        <v>2</v>
      </c>
      <c r="L113" s="139">
        <v>3</v>
      </c>
      <c r="M113" s="139">
        <v>2</v>
      </c>
      <c r="N113" s="139">
        <v>1</v>
      </c>
      <c r="O113" s="139">
        <v>3</v>
      </c>
      <c r="P113" s="139">
        <v>2</v>
      </c>
      <c r="Q113" s="139">
        <v>1</v>
      </c>
      <c r="R113" s="139">
        <v>2</v>
      </c>
      <c r="S113" s="139">
        <v>2</v>
      </c>
      <c r="T113" s="139">
        <v>2</v>
      </c>
      <c r="U113" s="139">
        <v>2</v>
      </c>
      <c r="V113" s="139">
        <v>2</v>
      </c>
      <c r="W113" s="139">
        <v>2</v>
      </c>
      <c r="X113" s="139">
        <v>2</v>
      </c>
      <c r="Y113" s="139">
        <v>2</v>
      </c>
      <c r="Z113" s="139">
        <v>2</v>
      </c>
      <c r="AA113" s="139">
        <v>3</v>
      </c>
      <c r="AB113" s="139">
        <v>1</v>
      </c>
      <c r="AC113" s="139">
        <v>1</v>
      </c>
      <c r="AD113" s="139">
        <v>1</v>
      </c>
      <c r="AE113" s="139">
        <v>2</v>
      </c>
      <c r="AF113" s="139">
        <v>1</v>
      </c>
      <c r="AG113" s="139">
        <v>1</v>
      </c>
      <c r="AH113" s="139">
        <v>1</v>
      </c>
      <c r="AI113" s="139">
        <v>1</v>
      </c>
      <c r="AJ113" s="139">
        <v>1</v>
      </c>
      <c r="AK113" s="139">
        <v>1</v>
      </c>
      <c r="AL113" s="139">
        <v>1</v>
      </c>
      <c r="AM113" s="139">
        <v>1</v>
      </c>
      <c r="AN113" s="139">
        <v>1</v>
      </c>
      <c r="AO113" s="139">
        <v>1</v>
      </c>
      <c r="AP113" s="139">
        <v>1</v>
      </c>
      <c r="AQ113" s="139">
        <v>1</v>
      </c>
      <c r="AR113" s="139">
        <v>1</v>
      </c>
      <c r="AS113" s="139">
        <v>1</v>
      </c>
      <c r="AT113" s="139">
        <v>1</v>
      </c>
    </row>
    <row r="114" spans="1:46">
      <c r="A114" s="183">
        <v>112</v>
      </c>
      <c r="B114" s="138">
        <v>3</v>
      </c>
      <c r="C114" s="139">
        <v>2</v>
      </c>
      <c r="D114" s="139">
        <v>1</v>
      </c>
      <c r="E114" s="139">
        <v>2</v>
      </c>
      <c r="F114" s="139">
        <v>3</v>
      </c>
      <c r="G114" s="139">
        <v>2</v>
      </c>
      <c r="H114" s="139">
        <v>1</v>
      </c>
      <c r="I114" s="139">
        <v>2</v>
      </c>
      <c r="J114" s="139">
        <v>3</v>
      </c>
      <c r="K114" s="139">
        <v>2</v>
      </c>
      <c r="L114" s="139">
        <v>1</v>
      </c>
      <c r="M114" s="139">
        <v>2</v>
      </c>
      <c r="N114" s="139">
        <v>3</v>
      </c>
      <c r="O114" s="139">
        <v>2</v>
      </c>
      <c r="P114" s="139">
        <v>1</v>
      </c>
      <c r="Q114" s="139">
        <v>2</v>
      </c>
      <c r="R114" s="139">
        <v>3</v>
      </c>
      <c r="S114" s="139">
        <v>2</v>
      </c>
      <c r="T114" s="139">
        <v>1</v>
      </c>
      <c r="U114" s="139">
        <v>2</v>
      </c>
      <c r="V114" s="139">
        <v>3</v>
      </c>
      <c r="W114" s="139">
        <v>2</v>
      </c>
      <c r="X114" s="139">
        <v>1</v>
      </c>
      <c r="Y114" s="139">
        <v>2</v>
      </c>
      <c r="Z114" s="139">
        <v>3</v>
      </c>
      <c r="AA114" s="139">
        <v>2</v>
      </c>
      <c r="AB114" s="139">
        <v>1</v>
      </c>
      <c r="AC114" s="139">
        <v>1</v>
      </c>
      <c r="AD114" s="139">
        <v>2</v>
      </c>
      <c r="AE114" s="139">
        <v>1</v>
      </c>
      <c r="AF114" s="139">
        <v>1</v>
      </c>
      <c r="AG114" s="139">
        <v>1</v>
      </c>
      <c r="AH114" s="139">
        <v>1</v>
      </c>
      <c r="AI114" s="139">
        <v>1</v>
      </c>
      <c r="AJ114" s="139">
        <v>1</v>
      </c>
      <c r="AK114" s="139">
        <v>1</v>
      </c>
      <c r="AL114" s="139">
        <v>1</v>
      </c>
      <c r="AM114" s="139">
        <v>1</v>
      </c>
      <c r="AN114" s="139">
        <v>1</v>
      </c>
      <c r="AO114" s="139">
        <v>1</v>
      </c>
      <c r="AP114" s="139">
        <v>1</v>
      </c>
      <c r="AQ114" s="139">
        <v>1</v>
      </c>
      <c r="AR114" s="139">
        <v>1</v>
      </c>
      <c r="AS114" s="139">
        <v>1</v>
      </c>
      <c r="AT114" s="139">
        <v>1</v>
      </c>
    </row>
    <row r="115" spans="1:46">
      <c r="A115" s="183">
        <v>113</v>
      </c>
      <c r="B115" s="138">
        <v>3</v>
      </c>
      <c r="C115" s="139">
        <v>2</v>
      </c>
      <c r="D115" s="139">
        <v>1</v>
      </c>
      <c r="E115" s="139">
        <v>2</v>
      </c>
      <c r="F115" s="139">
        <v>3</v>
      </c>
      <c r="G115" s="139">
        <v>2</v>
      </c>
      <c r="H115" s="139">
        <v>1</v>
      </c>
      <c r="I115" s="139">
        <v>2</v>
      </c>
      <c r="J115" s="139">
        <v>3</v>
      </c>
      <c r="K115" s="139">
        <v>2</v>
      </c>
      <c r="L115" s="139">
        <v>1</v>
      </c>
      <c r="M115" s="139">
        <v>2</v>
      </c>
      <c r="N115" s="139">
        <v>3</v>
      </c>
      <c r="O115" s="139">
        <v>2</v>
      </c>
      <c r="P115" s="139">
        <v>1</v>
      </c>
      <c r="Q115" s="139">
        <v>2</v>
      </c>
      <c r="R115" s="139">
        <v>3</v>
      </c>
      <c r="S115" s="139">
        <v>2</v>
      </c>
      <c r="T115" s="139">
        <v>1</v>
      </c>
      <c r="U115" s="139">
        <v>2</v>
      </c>
      <c r="V115" s="139">
        <v>3</v>
      </c>
      <c r="W115" s="139">
        <v>2</v>
      </c>
      <c r="X115" s="139">
        <v>1</v>
      </c>
      <c r="Y115" s="139">
        <v>2</v>
      </c>
      <c r="Z115" s="139">
        <v>3</v>
      </c>
      <c r="AA115" s="139">
        <v>2</v>
      </c>
      <c r="AB115" s="139">
        <v>1</v>
      </c>
      <c r="AC115" s="139">
        <v>2</v>
      </c>
      <c r="AD115" s="139">
        <v>3</v>
      </c>
      <c r="AE115" s="139">
        <v>2</v>
      </c>
      <c r="AF115" s="139">
        <v>1</v>
      </c>
      <c r="AG115" s="139">
        <v>2</v>
      </c>
      <c r="AH115" s="139">
        <v>3</v>
      </c>
      <c r="AI115" s="139">
        <v>2</v>
      </c>
      <c r="AJ115" s="139">
        <v>1</v>
      </c>
      <c r="AK115" s="139">
        <v>2</v>
      </c>
      <c r="AL115" s="139">
        <v>3</v>
      </c>
      <c r="AM115" s="139">
        <v>2</v>
      </c>
      <c r="AN115" s="139">
        <v>1</v>
      </c>
      <c r="AO115" s="139">
        <v>2</v>
      </c>
      <c r="AP115" s="139">
        <v>3</v>
      </c>
      <c r="AQ115" s="139">
        <v>3</v>
      </c>
      <c r="AR115" s="139">
        <v>2</v>
      </c>
      <c r="AS115" s="139">
        <v>1</v>
      </c>
      <c r="AT115" s="139">
        <v>1</v>
      </c>
    </row>
    <row r="116" spans="1:46">
      <c r="A116" s="183">
        <v>114</v>
      </c>
      <c r="B116" s="138">
        <v>2</v>
      </c>
      <c r="C116" s="139">
        <v>2</v>
      </c>
      <c r="D116" s="139">
        <v>2</v>
      </c>
      <c r="E116" s="139">
        <v>2</v>
      </c>
      <c r="F116" s="139">
        <v>1</v>
      </c>
      <c r="G116" s="139">
        <v>3</v>
      </c>
      <c r="H116" s="139">
        <v>2</v>
      </c>
      <c r="I116" s="139">
        <v>3</v>
      </c>
      <c r="J116" s="139">
        <v>3</v>
      </c>
      <c r="K116" s="139">
        <v>2</v>
      </c>
      <c r="L116" s="139">
        <v>1</v>
      </c>
      <c r="M116" s="139">
        <v>3</v>
      </c>
      <c r="N116" s="139">
        <v>2</v>
      </c>
      <c r="O116" s="139">
        <v>2</v>
      </c>
      <c r="P116" s="139">
        <v>2</v>
      </c>
      <c r="Q116" s="139">
        <v>2</v>
      </c>
      <c r="R116" s="139">
        <v>3</v>
      </c>
      <c r="S116" s="139">
        <v>3</v>
      </c>
      <c r="T116" s="139">
        <v>2</v>
      </c>
      <c r="U116" s="139">
        <v>2</v>
      </c>
      <c r="V116" s="139">
        <v>2</v>
      </c>
      <c r="W116" s="139">
        <v>2</v>
      </c>
      <c r="X116" s="139">
        <v>2</v>
      </c>
      <c r="Y116" s="139">
        <v>2</v>
      </c>
      <c r="Z116" s="139">
        <v>2</v>
      </c>
      <c r="AA116" s="139">
        <v>3</v>
      </c>
      <c r="AB116" s="139">
        <v>2</v>
      </c>
      <c r="AC116" s="139">
        <v>2</v>
      </c>
      <c r="AD116" s="139">
        <v>3</v>
      </c>
      <c r="AE116" s="139">
        <v>2</v>
      </c>
      <c r="AF116" s="139">
        <v>2</v>
      </c>
      <c r="AG116" s="139">
        <v>2</v>
      </c>
      <c r="AH116" s="139">
        <v>2</v>
      </c>
      <c r="AI116" s="139">
        <v>2</v>
      </c>
      <c r="AJ116" s="139">
        <v>2</v>
      </c>
      <c r="AK116" s="139">
        <v>2</v>
      </c>
      <c r="AL116" s="139">
        <v>3</v>
      </c>
      <c r="AM116" s="139">
        <v>2</v>
      </c>
      <c r="AN116" s="139">
        <v>3</v>
      </c>
      <c r="AO116" s="139">
        <v>3</v>
      </c>
      <c r="AP116" s="139">
        <v>3</v>
      </c>
      <c r="AQ116" s="139">
        <v>2</v>
      </c>
      <c r="AR116" s="139">
        <v>2</v>
      </c>
      <c r="AS116" s="139">
        <v>2</v>
      </c>
      <c r="AT116" s="139">
        <v>2</v>
      </c>
    </row>
    <row r="117" spans="1:46">
      <c r="A117" s="183">
        <v>115</v>
      </c>
      <c r="B117" s="138">
        <v>2</v>
      </c>
      <c r="C117" s="139">
        <v>1</v>
      </c>
      <c r="D117" s="139">
        <v>1</v>
      </c>
      <c r="E117" s="139">
        <v>1</v>
      </c>
      <c r="F117" s="139">
        <v>2</v>
      </c>
      <c r="G117" s="139">
        <v>2</v>
      </c>
      <c r="H117" s="139">
        <v>2</v>
      </c>
      <c r="I117" s="139">
        <v>2</v>
      </c>
      <c r="J117" s="139">
        <v>2</v>
      </c>
      <c r="K117" s="139">
        <v>2</v>
      </c>
      <c r="L117" s="139">
        <v>3</v>
      </c>
      <c r="M117" s="139">
        <v>3</v>
      </c>
      <c r="N117" s="139">
        <v>1</v>
      </c>
      <c r="O117" s="139">
        <v>2</v>
      </c>
      <c r="P117" s="139">
        <v>2</v>
      </c>
      <c r="Q117" s="139">
        <v>1</v>
      </c>
      <c r="R117" s="139">
        <v>2</v>
      </c>
      <c r="S117" s="139">
        <v>1</v>
      </c>
      <c r="T117" s="139">
        <v>1</v>
      </c>
      <c r="U117" s="139">
        <v>1</v>
      </c>
      <c r="V117" s="139">
        <v>1</v>
      </c>
      <c r="W117" s="139">
        <v>1</v>
      </c>
      <c r="X117" s="139">
        <v>1</v>
      </c>
      <c r="Y117" s="139">
        <v>1</v>
      </c>
      <c r="Z117" s="139">
        <v>1</v>
      </c>
      <c r="AA117" s="139">
        <v>1</v>
      </c>
      <c r="AB117" s="139">
        <v>2</v>
      </c>
      <c r="AC117" s="139">
        <v>2</v>
      </c>
      <c r="AD117" s="139">
        <v>1</v>
      </c>
      <c r="AE117" s="139">
        <v>2</v>
      </c>
      <c r="AF117" s="139">
        <v>2</v>
      </c>
      <c r="AG117" s="139">
        <v>1</v>
      </c>
      <c r="AH117" s="139">
        <v>1</v>
      </c>
      <c r="AI117" s="139">
        <v>1</v>
      </c>
      <c r="AJ117" s="139">
        <v>2</v>
      </c>
      <c r="AK117" s="139">
        <v>2</v>
      </c>
      <c r="AL117" s="139">
        <v>2</v>
      </c>
      <c r="AM117" s="139">
        <v>1</v>
      </c>
      <c r="AN117" s="139">
        <v>1</v>
      </c>
      <c r="AO117" s="139">
        <v>2</v>
      </c>
      <c r="AP117" s="139">
        <v>1</v>
      </c>
      <c r="AQ117" s="139">
        <v>1</v>
      </c>
      <c r="AR117" s="139">
        <v>1</v>
      </c>
      <c r="AS117" s="139">
        <v>1</v>
      </c>
      <c r="AT117" s="139">
        <v>1</v>
      </c>
    </row>
    <row r="118" spans="1:46">
      <c r="A118" s="183">
        <v>116</v>
      </c>
      <c r="B118" s="138">
        <v>2</v>
      </c>
      <c r="C118" s="139">
        <v>2</v>
      </c>
      <c r="D118" s="139">
        <v>2</v>
      </c>
      <c r="E118" s="139">
        <v>1</v>
      </c>
      <c r="F118" s="139">
        <v>1</v>
      </c>
      <c r="G118" s="139">
        <v>1</v>
      </c>
      <c r="H118" s="139">
        <v>1</v>
      </c>
      <c r="I118" s="139">
        <v>2</v>
      </c>
      <c r="J118" s="139">
        <v>2</v>
      </c>
      <c r="K118" s="139">
        <v>3</v>
      </c>
      <c r="L118" s="139">
        <v>3</v>
      </c>
      <c r="M118" s="139">
        <v>3</v>
      </c>
      <c r="N118" s="139">
        <v>2</v>
      </c>
      <c r="O118" s="139">
        <v>1</v>
      </c>
      <c r="P118" s="139">
        <v>1</v>
      </c>
      <c r="Q118" s="139">
        <v>1</v>
      </c>
      <c r="R118" s="139">
        <v>2</v>
      </c>
      <c r="S118" s="139">
        <v>2</v>
      </c>
      <c r="T118" s="139">
        <v>1</v>
      </c>
      <c r="U118" s="139">
        <v>1</v>
      </c>
      <c r="V118" s="139">
        <v>1</v>
      </c>
      <c r="W118" s="139">
        <v>1</v>
      </c>
      <c r="X118" s="139">
        <v>1</v>
      </c>
      <c r="Y118" s="139">
        <v>1</v>
      </c>
      <c r="Z118" s="139">
        <v>2</v>
      </c>
      <c r="AA118" s="139">
        <v>2</v>
      </c>
      <c r="AB118" s="139">
        <v>2</v>
      </c>
      <c r="AC118" s="139">
        <v>2</v>
      </c>
      <c r="AD118" s="139">
        <v>1</v>
      </c>
      <c r="AE118" s="139">
        <v>1</v>
      </c>
      <c r="AF118" s="139">
        <v>1</v>
      </c>
      <c r="AG118" s="139">
        <v>1</v>
      </c>
      <c r="AH118" s="139">
        <v>2</v>
      </c>
      <c r="AI118" s="139">
        <v>1</v>
      </c>
      <c r="AJ118" s="139">
        <v>2</v>
      </c>
      <c r="AK118" s="139">
        <v>2</v>
      </c>
      <c r="AL118" s="139">
        <v>2</v>
      </c>
      <c r="AM118" s="139">
        <v>2</v>
      </c>
      <c r="AN118" s="139">
        <v>1</v>
      </c>
      <c r="AO118" s="139">
        <v>2</v>
      </c>
      <c r="AP118" s="139">
        <v>2</v>
      </c>
      <c r="AQ118" s="139">
        <v>1</v>
      </c>
      <c r="AR118" s="139">
        <v>1</v>
      </c>
      <c r="AS118" s="139">
        <v>1</v>
      </c>
      <c r="AT118" s="139">
        <v>1</v>
      </c>
    </row>
    <row r="119" spans="1:46">
      <c r="A119" s="183">
        <v>117</v>
      </c>
      <c r="B119" s="138">
        <v>2</v>
      </c>
      <c r="C119" s="139">
        <v>2</v>
      </c>
      <c r="D119" s="139">
        <v>3</v>
      </c>
      <c r="E119" s="139">
        <v>1</v>
      </c>
      <c r="F119" s="139">
        <v>1</v>
      </c>
      <c r="G119" s="139">
        <v>3</v>
      </c>
      <c r="H119" s="139">
        <v>3</v>
      </c>
      <c r="I119" s="139">
        <v>3</v>
      </c>
      <c r="J119" s="139">
        <v>3</v>
      </c>
      <c r="K119" s="139">
        <v>3</v>
      </c>
      <c r="L119" s="139">
        <v>3</v>
      </c>
      <c r="M119" s="139">
        <v>3</v>
      </c>
      <c r="N119" s="139">
        <v>2</v>
      </c>
      <c r="O119" s="139">
        <v>2</v>
      </c>
      <c r="P119" s="139">
        <v>2</v>
      </c>
      <c r="Q119" s="139">
        <v>1</v>
      </c>
      <c r="R119" s="139">
        <v>2</v>
      </c>
      <c r="S119" s="139">
        <v>3</v>
      </c>
      <c r="T119" s="139">
        <v>1</v>
      </c>
      <c r="U119" s="139">
        <v>2</v>
      </c>
      <c r="V119" s="139">
        <v>2</v>
      </c>
      <c r="W119" s="139">
        <v>3</v>
      </c>
      <c r="X119" s="139">
        <v>1</v>
      </c>
      <c r="Y119" s="139">
        <v>1</v>
      </c>
      <c r="Z119" s="139">
        <v>2</v>
      </c>
      <c r="AA119" s="139">
        <v>3</v>
      </c>
      <c r="AB119" s="139">
        <v>1</v>
      </c>
      <c r="AC119" s="139">
        <v>2</v>
      </c>
      <c r="AD119" s="139">
        <v>1</v>
      </c>
      <c r="AE119" s="139">
        <v>2</v>
      </c>
      <c r="AF119" s="139">
        <v>2</v>
      </c>
      <c r="AG119" s="139">
        <v>1</v>
      </c>
      <c r="AH119" s="139">
        <v>2</v>
      </c>
      <c r="AI119" s="139">
        <v>3</v>
      </c>
      <c r="AJ119" s="139">
        <v>2</v>
      </c>
      <c r="AK119" s="139">
        <v>2</v>
      </c>
      <c r="AL119" s="139">
        <v>3</v>
      </c>
      <c r="AM119" s="139">
        <v>1</v>
      </c>
      <c r="AN119" s="139">
        <v>2</v>
      </c>
      <c r="AO119" s="139">
        <v>3</v>
      </c>
      <c r="AP119" s="139">
        <v>3</v>
      </c>
      <c r="AQ119" s="139">
        <v>3</v>
      </c>
      <c r="AR119" s="139">
        <v>3</v>
      </c>
      <c r="AS119" s="139">
        <v>2</v>
      </c>
      <c r="AT119" s="139">
        <v>3</v>
      </c>
    </row>
    <row r="120" spans="1:46">
      <c r="A120" s="183">
        <v>118</v>
      </c>
      <c r="B120" s="138">
        <v>2</v>
      </c>
      <c r="C120" s="139">
        <v>2</v>
      </c>
      <c r="D120" s="139">
        <v>1</v>
      </c>
      <c r="E120" s="139">
        <v>2</v>
      </c>
      <c r="F120" s="139">
        <v>2</v>
      </c>
      <c r="G120" s="139">
        <v>3</v>
      </c>
      <c r="H120" s="139">
        <v>2</v>
      </c>
      <c r="I120" s="139">
        <v>2</v>
      </c>
      <c r="J120" s="139">
        <v>2</v>
      </c>
      <c r="K120" s="139">
        <v>2</v>
      </c>
      <c r="L120" s="139">
        <v>3</v>
      </c>
      <c r="M120" s="139">
        <v>3</v>
      </c>
      <c r="N120" s="139">
        <v>2</v>
      </c>
      <c r="O120" s="139">
        <v>2</v>
      </c>
      <c r="P120" s="139">
        <v>2</v>
      </c>
      <c r="Q120" s="139">
        <v>2</v>
      </c>
      <c r="R120" s="139">
        <v>2</v>
      </c>
      <c r="S120" s="139">
        <v>1</v>
      </c>
      <c r="T120" s="139">
        <v>1</v>
      </c>
      <c r="U120" s="139">
        <v>1</v>
      </c>
      <c r="V120" s="139">
        <v>1</v>
      </c>
      <c r="W120" s="139">
        <v>1</v>
      </c>
      <c r="X120" s="139">
        <v>1</v>
      </c>
      <c r="Y120" s="139">
        <v>1</v>
      </c>
      <c r="Z120" s="139">
        <v>1</v>
      </c>
      <c r="AA120" s="139">
        <v>1</v>
      </c>
      <c r="AB120" s="139"/>
      <c r="AC120" s="139">
        <v>1</v>
      </c>
      <c r="AD120" s="139">
        <v>1</v>
      </c>
      <c r="AE120" s="139">
        <v>1</v>
      </c>
      <c r="AF120" s="139">
        <v>1</v>
      </c>
      <c r="AG120" s="139">
        <v>1</v>
      </c>
      <c r="AH120" s="139">
        <v>2</v>
      </c>
      <c r="AI120" s="139">
        <v>2</v>
      </c>
      <c r="AJ120" s="139">
        <v>1</v>
      </c>
      <c r="AK120" s="139">
        <v>1</v>
      </c>
      <c r="AL120" s="139">
        <v>1</v>
      </c>
      <c r="AM120" s="139">
        <v>1</v>
      </c>
      <c r="AN120" s="139">
        <v>2</v>
      </c>
      <c r="AO120" s="139">
        <v>2</v>
      </c>
      <c r="AP120" s="139">
        <v>1</v>
      </c>
      <c r="AQ120" s="139">
        <v>1</v>
      </c>
      <c r="AR120" s="139">
        <v>1</v>
      </c>
      <c r="AS120" s="139">
        <v>1</v>
      </c>
      <c r="AT120" s="139">
        <v>1</v>
      </c>
    </row>
    <row r="121" spans="1:46">
      <c r="A121" s="183">
        <v>119</v>
      </c>
      <c r="B121" s="138">
        <v>3</v>
      </c>
      <c r="C121" s="139">
        <v>3</v>
      </c>
      <c r="D121" s="139">
        <v>2</v>
      </c>
      <c r="E121" s="139">
        <v>2</v>
      </c>
      <c r="F121" s="139">
        <v>3</v>
      </c>
      <c r="G121" s="139">
        <v>3</v>
      </c>
      <c r="H121" s="139">
        <v>3</v>
      </c>
      <c r="I121" s="139">
        <v>3</v>
      </c>
      <c r="J121" s="139">
        <v>3</v>
      </c>
      <c r="K121" s="139">
        <v>3</v>
      </c>
      <c r="L121" s="139">
        <v>3</v>
      </c>
      <c r="M121" s="139">
        <v>3</v>
      </c>
      <c r="N121" s="139">
        <v>2</v>
      </c>
      <c r="O121" s="139">
        <v>2</v>
      </c>
      <c r="P121" s="139">
        <v>2</v>
      </c>
      <c r="Q121" s="139">
        <v>2</v>
      </c>
      <c r="R121" s="139">
        <v>3</v>
      </c>
      <c r="S121" s="139">
        <v>2</v>
      </c>
      <c r="T121" s="139">
        <v>3</v>
      </c>
      <c r="U121" s="139">
        <v>3</v>
      </c>
      <c r="V121" s="139">
        <v>3</v>
      </c>
      <c r="W121" s="139">
        <v>3</v>
      </c>
      <c r="X121" s="139">
        <v>2</v>
      </c>
      <c r="Y121" s="139">
        <v>1</v>
      </c>
      <c r="Z121" s="139">
        <v>3</v>
      </c>
      <c r="AA121" s="139">
        <v>2</v>
      </c>
      <c r="AB121" s="139">
        <v>3</v>
      </c>
      <c r="AC121" s="139">
        <v>3</v>
      </c>
      <c r="AD121" s="139">
        <v>3</v>
      </c>
      <c r="AE121" s="139">
        <v>3</v>
      </c>
      <c r="AF121" s="139">
        <v>2</v>
      </c>
      <c r="AG121" s="139">
        <v>3</v>
      </c>
      <c r="AH121" s="139">
        <v>3</v>
      </c>
      <c r="AI121" s="139">
        <v>3</v>
      </c>
      <c r="AJ121" s="139">
        <v>2</v>
      </c>
      <c r="AK121" s="139">
        <v>2</v>
      </c>
      <c r="AL121" s="139">
        <v>2</v>
      </c>
      <c r="AM121" s="139">
        <v>3</v>
      </c>
      <c r="AN121" s="139">
        <v>2</v>
      </c>
      <c r="AO121" s="139">
        <v>3</v>
      </c>
      <c r="AP121" s="139">
        <v>3</v>
      </c>
      <c r="AQ121" s="139">
        <v>3</v>
      </c>
      <c r="AR121" s="139">
        <v>1</v>
      </c>
      <c r="AS121" s="139">
        <v>2</v>
      </c>
      <c r="AT121" s="139">
        <v>3</v>
      </c>
    </row>
    <row r="122" spans="1:46">
      <c r="A122" s="183">
        <v>120</v>
      </c>
      <c r="B122" s="138">
        <v>2</v>
      </c>
      <c r="C122" s="139">
        <v>1</v>
      </c>
      <c r="D122" s="139">
        <v>2</v>
      </c>
      <c r="E122" s="139">
        <v>1</v>
      </c>
      <c r="F122" s="139">
        <v>1</v>
      </c>
      <c r="G122" s="139">
        <v>2</v>
      </c>
      <c r="H122" s="139">
        <v>2</v>
      </c>
      <c r="I122" s="139">
        <v>3</v>
      </c>
      <c r="J122" s="139">
        <v>2</v>
      </c>
      <c r="K122" s="139">
        <v>2</v>
      </c>
      <c r="L122" s="139">
        <v>2</v>
      </c>
      <c r="M122" s="139">
        <v>2</v>
      </c>
      <c r="N122" s="139">
        <v>2</v>
      </c>
      <c r="O122" s="139">
        <v>2</v>
      </c>
      <c r="P122" s="139">
        <v>3</v>
      </c>
      <c r="Q122" s="139">
        <v>2</v>
      </c>
      <c r="R122" s="139">
        <v>2</v>
      </c>
      <c r="S122" s="139">
        <v>2</v>
      </c>
      <c r="T122" s="139">
        <v>1</v>
      </c>
      <c r="U122" s="139">
        <v>1</v>
      </c>
      <c r="V122" s="139">
        <v>2</v>
      </c>
      <c r="W122" s="139">
        <v>1</v>
      </c>
      <c r="X122" s="139">
        <v>2</v>
      </c>
      <c r="Y122" s="139">
        <v>2</v>
      </c>
      <c r="Z122" s="139">
        <v>2</v>
      </c>
      <c r="AA122" s="139">
        <v>2</v>
      </c>
      <c r="AB122" s="139">
        <v>2</v>
      </c>
      <c r="AC122" s="139">
        <v>2</v>
      </c>
      <c r="AD122" s="139">
        <v>2</v>
      </c>
      <c r="AE122" s="139">
        <v>2</v>
      </c>
      <c r="AF122" s="139">
        <v>2</v>
      </c>
      <c r="AG122" s="139">
        <v>1</v>
      </c>
      <c r="AH122" s="139">
        <v>3</v>
      </c>
      <c r="AI122" s="139">
        <v>2</v>
      </c>
      <c r="AJ122" s="139">
        <v>1</v>
      </c>
      <c r="AK122" s="139">
        <v>2</v>
      </c>
      <c r="AL122" s="139">
        <v>2</v>
      </c>
      <c r="AM122" s="139">
        <v>1</v>
      </c>
      <c r="AN122" s="139">
        <v>2</v>
      </c>
      <c r="AO122" s="139">
        <v>2</v>
      </c>
      <c r="AP122" s="139">
        <v>1</v>
      </c>
      <c r="AQ122" s="139">
        <v>2</v>
      </c>
      <c r="AR122" s="139">
        <v>2</v>
      </c>
      <c r="AS122" s="139">
        <v>2</v>
      </c>
      <c r="AT122" s="139">
        <v>2</v>
      </c>
    </row>
    <row r="123" spans="1:46">
      <c r="A123" s="183">
        <v>121</v>
      </c>
      <c r="B123" s="138">
        <v>2</v>
      </c>
      <c r="C123" s="139">
        <v>2</v>
      </c>
      <c r="D123" s="139">
        <v>2</v>
      </c>
      <c r="E123" s="139">
        <v>1</v>
      </c>
      <c r="F123" s="139">
        <v>1</v>
      </c>
      <c r="G123" s="139">
        <v>3</v>
      </c>
      <c r="H123" s="139">
        <v>2</v>
      </c>
      <c r="I123" s="139">
        <v>2</v>
      </c>
      <c r="J123" s="139">
        <v>2</v>
      </c>
      <c r="K123" s="139">
        <v>3</v>
      </c>
      <c r="L123" s="139">
        <v>3</v>
      </c>
      <c r="M123" s="139">
        <v>3</v>
      </c>
      <c r="N123" s="139">
        <v>3</v>
      </c>
      <c r="O123" s="139">
        <v>3</v>
      </c>
      <c r="P123" s="139">
        <v>3</v>
      </c>
      <c r="Q123" s="139">
        <v>3</v>
      </c>
      <c r="R123" s="139">
        <v>2</v>
      </c>
      <c r="S123" s="139">
        <v>1</v>
      </c>
      <c r="T123" s="139">
        <v>1</v>
      </c>
      <c r="U123" s="139">
        <v>1</v>
      </c>
      <c r="V123" s="139">
        <v>2</v>
      </c>
      <c r="W123" s="139">
        <v>2</v>
      </c>
      <c r="X123" s="139">
        <v>3</v>
      </c>
      <c r="Y123" s="139">
        <v>3</v>
      </c>
      <c r="Z123" s="139">
        <v>3</v>
      </c>
      <c r="AA123" s="139">
        <v>3</v>
      </c>
      <c r="AB123" s="139">
        <v>3</v>
      </c>
      <c r="AC123" s="139">
        <v>3</v>
      </c>
      <c r="AD123" s="139">
        <v>3</v>
      </c>
      <c r="AE123" s="139">
        <v>3</v>
      </c>
      <c r="AF123" s="139">
        <v>3</v>
      </c>
      <c r="AG123" s="139">
        <v>3</v>
      </c>
      <c r="AH123" s="139">
        <v>2</v>
      </c>
      <c r="AI123" s="139">
        <v>2</v>
      </c>
      <c r="AJ123" s="139">
        <v>2</v>
      </c>
      <c r="AK123" s="139">
        <v>2</v>
      </c>
      <c r="AL123" s="139">
        <v>2</v>
      </c>
      <c r="AM123" s="139">
        <v>2</v>
      </c>
      <c r="AN123" s="139">
        <v>3</v>
      </c>
      <c r="AO123" s="139">
        <v>2</v>
      </c>
      <c r="AP123" s="139">
        <v>3</v>
      </c>
      <c r="AQ123" s="139">
        <v>2</v>
      </c>
      <c r="AR123" s="139">
        <v>3</v>
      </c>
      <c r="AS123" s="139">
        <v>1</v>
      </c>
      <c r="AT123" s="139">
        <v>1</v>
      </c>
    </row>
    <row r="124" spans="1:46">
      <c r="A124" s="183">
        <v>122</v>
      </c>
      <c r="B124" s="138">
        <v>2</v>
      </c>
      <c r="C124" s="139">
        <v>2</v>
      </c>
      <c r="D124" s="139">
        <v>1</v>
      </c>
      <c r="E124" s="139">
        <v>3</v>
      </c>
      <c r="F124" s="139">
        <v>1</v>
      </c>
      <c r="G124" s="139">
        <v>2</v>
      </c>
      <c r="H124" s="139">
        <v>2</v>
      </c>
      <c r="I124" s="139">
        <v>1</v>
      </c>
      <c r="J124" s="139">
        <v>1</v>
      </c>
      <c r="K124" s="139">
        <v>2</v>
      </c>
      <c r="L124" s="139">
        <v>2</v>
      </c>
      <c r="M124" s="139">
        <v>2</v>
      </c>
      <c r="N124" s="139">
        <v>2</v>
      </c>
      <c r="O124" s="139">
        <v>2</v>
      </c>
      <c r="P124" s="139">
        <v>1</v>
      </c>
      <c r="Q124" s="139">
        <v>1</v>
      </c>
      <c r="R124" s="139">
        <v>1</v>
      </c>
      <c r="S124" s="139">
        <v>2</v>
      </c>
      <c r="T124" s="139">
        <v>1</v>
      </c>
      <c r="U124" s="139">
        <v>1</v>
      </c>
      <c r="V124" s="139">
        <v>1</v>
      </c>
      <c r="W124" s="139">
        <v>2</v>
      </c>
      <c r="X124" s="139">
        <v>1</v>
      </c>
      <c r="Y124" s="139">
        <v>2</v>
      </c>
      <c r="Z124" s="139"/>
      <c r="AA124" s="139"/>
      <c r="AB124" s="139">
        <v>1</v>
      </c>
      <c r="AC124" s="139">
        <v>1</v>
      </c>
      <c r="AD124" s="139">
        <v>1</v>
      </c>
      <c r="AE124" s="139">
        <v>1</v>
      </c>
      <c r="AF124" s="139">
        <v>2</v>
      </c>
      <c r="AG124" s="139">
        <v>2</v>
      </c>
      <c r="AH124" s="139">
        <v>1</v>
      </c>
      <c r="AI124" s="139">
        <v>2</v>
      </c>
      <c r="AJ124" s="139">
        <v>1</v>
      </c>
      <c r="AK124" s="139">
        <v>1</v>
      </c>
      <c r="AL124" s="139">
        <v>2</v>
      </c>
      <c r="AM124" s="139">
        <v>1</v>
      </c>
      <c r="AN124" s="139">
        <v>3</v>
      </c>
      <c r="AO124" s="139"/>
      <c r="AP124" s="139">
        <v>1</v>
      </c>
      <c r="AQ124" s="139">
        <v>2</v>
      </c>
      <c r="AR124" s="139">
        <v>1</v>
      </c>
      <c r="AS124" s="139">
        <v>1</v>
      </c>
      <c r="AT124" s="139">
        <v>1</v>
      </c>
    </row>
    <row r="125" spans="1:46">
      <c r="A125" s="183">
        <v>123</v>
      </c>
      <c r="B125" s="138">
        <v>1</v>
      </c>
      <c r="C125" s="139">
        <v>2</v>
      </c>
      <c r="D125" s="139">
        <v>2</v>
      </c>
      <c r="E125" s="139">
        <v>1</v>
      </c>
      <c r="F125" s="139">
        <v>2</v>
      </c>
      <c r="G125" s="139">
        <v>1</v>
      </c>
      <c r="H125" s="139">
        <v>2</v>
      </c>
      <c r="I125" s="139">
        <v>1</v>
      </c>
      <c r="J125" s="139">
        <v>2</v>
      </c>
      <c r="K125" s="139">
        <v>1</v>
      </c>
      <c r="L125" s="139">
        <v>3</v>
      </c>
      <c r="M125" s="139">
        <v>3</v>
      </c>
      <c r="N125" s="139">
        <v>1</v>
      </c>
      <c r="O125" s="139">
        <v>2</v>
      </c>
      <c r="P125" s="139">
        <v>2</v>
      </c>
      <c r="Q125" s="139">
        <v>2</v>
      </c>
      <c r="R125" s="139">
        <v>2</v>
      </c>
      <c r="S125" s="139">
        <v>1</v>
      </c>
      <c r="T125" s="139">
        <v>1</v>
      </c>
      <c r="U125" s="139">
        <v>1</v>
      </c>
      <c r="V125" s="139">
        <v>1</v>
      </c>
      <c r="W125" s="139">
        <v>1</v>
      </c>
      <c r="X125" s="139">
        <v>1</v>
      </c>
      <c r="Y125" s="139">
        <v>1</v>
      </c>
      <c r="Z125" s="139">
        <v>2</v>
      </c>
      <c r="AA125" s="139"/>
      <c r="AB125" s="139">
        <v>1</v>
      </c>
      <c r="AC125" s="139">
        <v>1</v>
      </c>
      <c r="AD125" s="139">
        <v>1</v>
      </c>
      <c r="AE125" s="139">
        <v>1</v>
      </c>
      <c r="AF125" s="139">
        <v>1</v>
      </c>
      <c r="AG125" s="139">
        <v>2</v>
      </c>
      <c r="AH125" s="139">
        <v>2</v>
      </c>
      <c r="AI125" s="139">
        <v>1</v>
      </c>
      <c r="AJ125" s="139">
        <v>2</v>
      </c>
      <c r="AK125" s="139">
        <v>2</v>
      </c>
      <c r="AL125" s="139">
        <v>1</v>
      </c>
      <c r="AM125" s="139">
        <v>2</v>
      </c>
      <c r="AN125" s="139"/>
      <c r="AO125" s="139">
        <v>1</v>
      </c>
      <c r="AP125" s="139">
        <v>2</v>
      </c>
      <c r="AQ125" s="139">
        <v>2</v>
      </c>
      <c r="AR125" s="139">
        <v>2</v>
      </c>
      <c r="AS125" s="139">
        <v>1</v>
      </c>
      <c r="AT125" s="139">
        <v>1</v>
      </c>
    </row>
    <row r="126" spans="1:46">
      <c r="A126" s="183">
        <v>124</v>
      </c>
      <c r="B126" s="138">
        <v>2</v>
      </c>
      <c r="C126" s="139">
        <v>2</v>
      </c>
      <c r="D126" s="139">
        <v>3</v>
      </c>
      <c r="E126" s="139">
        <v>2</v>
      </c>
      <c r="F126" s="139">
        <v>2</v>
      </c>
      <c r="G126" s="139">
        <v>3</v>
      </c>
      <c r="H126" s="139">
        <v>3</v>
      </c>
      <c r="I126" s="139">
        <v>3</v>
      </c>
      <c r="J126" s="139">
        <v>3</v>
      </c>
      <c r="K126" s="139">
        <v>3</v>
      </c>
      <c r="L126" s="139">
        <v>3</v>
      </c>
      <c r="M126" s="139">
        <v>3</v>
      </c>
      <c r="N126" s="139">
        <v>2</v>
      </c>
      <c r="O126" s="139">
        <v>2</v>
      </c>
      <c r="P126" s="139">
        <v>2</v>
      </c>
      <c r="Q126" s="139">
        <v>2</v>
      </c>
      <c r="R126" s="139">
        <v>2</v>
      </c>
      <c r="S126" s="139">
        <v>2</v>
      </c>
      <c r="T126" s="139">
        <v>2</v>
      </c>
      <c r="U126" s="139">
        <v>2</v>
      </c>
      <c r="V126" s="139">
        <v>2</v>
      </c>
      <c r="W126" s="139">
        <v>2</v>
      </c>
      <c r="X126" s="139">
        <v>2</v>
      </c>
      <c r="Y126" s="139">
        <v>2</v>
      </c>
      <c r="Z126" s="139">
        <v>2</v>
      </c>
      <c r="AA126" s="139">
        <v>3</v>
      </c>
      <c r="AB126" s="139">
        <v>3</v>
      </c>
      <c r="AC126" s="139">
        <v>2</v>
      </c>
      <c r="AD126" s="139">
        <v>3</v>
      </c>
      <c r="AE126" s="139">
        <v>3</v>
      </c>
      <c r="AF126" s="139">
        <v>3</v>
      </c>
      <c r="AG126" s="139">
        <v>3</v>
      </c>
      <c r="AH126" s="139">
        <v>3</v>
      </c>
      <c r="AI126" s="139">
        <v>3</v>
      </c>
      <c r="AJ126" s="139">
        <v>3</v>
      </c>
      <c r="AK126" s="139">
        <v>2</v>
      </c>
      <c r="AL126" s="139">
        <v>3</v>
      </c>
      <c r="AM126" s="139">
        <v>3</v>
      </c>
      <c r="AN126" s="139">
        <v>2</v>
      </c>
      <c r="AO126" s="139">
        <v>2</v>
      </c>
      <c r="AP126" s="139">
        <v>2</v>
      </c>
      <c r="AQ126" s="139">
        <v>2</v>
      </c>
      <c r="AR126" s="139">
        <v>2</v>
      </c>
      <c r="AS126" s="139">
        <v>2</v>
      </c>
      <c r="AT126" s="139">
        <v>2</v>
      </c>
    </row>
    <row r="127" spans="1:46">
      <c r="A127" s="183">
        <v>125</v>
      </c>
      <c r="B127" s="138">
        <v>2</v>
      </c>
      <c r="C127" s="139">
        <v>2</v>
      </c>
      <c r="D127" s="139">
        <v>2</v>
      </c>
      <c r="E127" s="139">
        <v>2</v>
      </c>
      <c r="F127" s="139">
        <v>1</v>
      </c>
      <c r="G127" s="139">
        <v>2</v>
      </c>
      <c r="H127" s="139">
        <v>2</v>
      </c>
      <c r="I127" s="139">
        <v>2</v>
      </c>
      <c r="J127" s="139">
        <v>3</v>
      </c>
      <c r="K127" s="139">
        <v>3</v>
      </c>
      <c r="L127" s="139">
        <v>3</v>
      </c>
      <c r="M127" s="139">
        <v>3</v>
      </c>
      <c r="N127" s="139">
        <v>2</v>
      </c>
      <c r="O127" s="139">
        <v>2</v>
      </c>
      <c r="P127" s="139">
        <v>2</v>
      </c>
      <c r="Q127" s="139">
        <v>2</v>
      </c>
      <c r="R127" s="139">
        <v>2</v>
      </c>
      <c r="S127" s="139">
        <v>2</v>
      </c>
      <c r="T127" s="139">
        <v>1</v>
      </c>
      <c r="U127" s="139">
        <v>2</v>
      </c>
      <c r="V127" s="139">
        <v>1</v>
      </c>
      <c r="W127" s="139">
        <v>3</v>
      </c>
      <c r="X127" s="139">
        <v>2</v>
      </c>
      <c r="Y127" s="139">
        <v>2</v>
      </c>
      <c r="Z127" s="139"/>
      <c r="AA127" s="139"/>
      <c r="AB127" s="139"/>
      <c r="AC127" s="139"/>
      <c r="AD127" s="139"/>
      <c r="AE127" s="139"/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</row>
    <row r="128" spans="1:46">
      <c r="A128" s="183">
        <v>126</v>
      </c>
      <c r="B128" s="138">
        <v>3</v>
      </c>
      <c r="C128" s="139">
        <v>2</v>
      </c>
      <c r="D128" s="139">
        <v>2</v>
      </c>
      <c r="E128" s="139">
        <v>2</v>
      </c>
      <c r="F128" s="139">
        <v>1</v>
      </c>
      <c r="G128" s="139">
        <v>1</v>
      </c>
      <c r="H128" s="139">
        <v>1</v>
      </c>
      <c r="I128" s="139">
        <v>2</v>
      </c>
      <c r="J128" s="139">
        <v>3</v>
      </c>
      <c r="K128" s="139">
        <v>2</v>
      </c>
      <c r="L128" s="139">
        <v>3</v>
      </c>
      <c r="M128" s="139">
        <v>3</v>
      </c>
      <c r="N128" s="139">
        <v>2</v>
      </c>
      <c r="O128" s="139">
        <v>2</v>
      </c>
      <c r="P128" s="139">
        <v>2</v>
      </c>
      <c r="Q128" s="139">
        <v>2</v>
      </c>
      <c r="R128" s="139">
        <v>2</v>
      </c>
      <c r="S128" s="139">
        <v>2</v>
      </c>
      <c r="T128" s="139">
        <v>2</v>
      </c>
      <c r="U128" s="139">
        <v>2</v>
      </c>
      <c r="V128" s="139">
        <v>2</v>
      </c>
      <c r="W128" s="139">
        <v>1</v>
      </c>
      <c r="X128" s="139">
        <v>1</v>
      </c>
      <c r="Y128" s="139">
        <v>1</v>
      </c>
      <c r="Z128" s="139">
        <v>2</v>
      </c>
      <c r="AA128" s="139">
        <v>2</v>
      </c>
      <c r="AB128" s="139">
        <v>2</v>
      </c>
      <c r="AC128" s="139">
        <v>2</v>
      </c>
      <c r="AD128" s="139">
        <v>2</v>
      </c>
      <c r="AE128" s="139">
        <v>2</v>
      </c>
      <c r="AF128" s="139">
        <v>2</v>
      </c>
      <c r="AG128" s="139">
        <v>2</v>
      </c>
      <c r="AH128" s="139">
        <v>2</v>
      </c>
      <c r="AI128" s="139">
        <v>2</v>
      </c>
      <c r="AJ128" s="139">
        <v>2</v>
      </c>
      <c r="AK128" s="139">
        <v>2</v>
      </c>
      <c r="AL128" s="139"/>
      <c r="AM128" s="139"/>
      <c r="AN128" s="139"/>
      <c r="AO128" s="139"/>
      <c r="AP128" s="139"/>
      <c r="AQ128" s="139"/>
      <c r="AR128" s="139"/>
      <c r="AS128" s="139"/>
      <c r="AT128" s="139"/>
    </row>
    <row r="129" spans="1:46">
      <c r="A129" s="183">
        <v>127</v>
      </c>
      <c r="B129" s="138">
        <v>3</v>
      </c>
      <c r="C129" s="139">
        <v>2</v>
      </c>
      <c r="D129" s="139">
        <v>1</v>
      </c>
      <c r="E129" s="139">
        <v>2</v>
      </c>
      <c r="F129" s="139">
        <v>3</v>
      </c>
      <c r="G129" s="139">
        <v>3</v>
      </c>
      <c r="H129" s="139">
        <v>3</v>
      </c>
      <c r="I129" s="139">
        <v>3</v>
      </c>
      <c r="J129" s="139">
        <v>2</v>
      </c>
      <c r="K129" s="139">
        <v>3</v>
      </c>
      <c r="L129" s="139">
        <v>3</v>
      </c>
      <c r="M129" s="139">
        <v>3</v>
      </c>
      <c r="N129" s="139">
        <v>2</v>
      </c>
      <c r="O129" s="139">
        <v>2</v>
      </c>
      <c r="P129" s="139">
        <v>1</v>
      </c>
      <c r="Q129" s="139">
        <v>2</v>
      </c>
      <c r="R129" s="139">
        <v>3</v>
      </c>
      <c r="S129" s="139">
        <v>3</v>
      </c>
      <c r="T129" s="139">
        <v>1</v>
      </c>
      <c r="U129" s="139">
        <v>1</v>
      </c>
      <c r="V129" s="139">
        <v>1</v>
      </c>
      <c r="W129" s="139">
        <v>2</v>
      </c>
      <c r="X129" s="139">
        <v>2</v>
      </c>
      <c r="Y129" s="139">
        <v>1</v>
      </c>
      <c r="Z129" s="139">
        <v>3</v>
      </c>
      <c r="AA129" s="139">
        <v>2</v>
      </c>
      <c r="AB129" s="139">
        <v>2</v>
      </c>
      <c r="AC129" s="139">
        <v>2</v>
      </c>
      <c r="AD129" s="139">
        <v>1</v>
      </c>
      <c r="AE129" s="139">
        <v>2</v>
      </c>
      <c r="AF129" s="139">
        <v>3</v>
      </c>
      <c r="AG129" s="139">
        <v>2</v>
      </c>
      <c r="AH129" s="139">
        <v>2</v>
      </c>
      <c r="AI129" s="139">
        <v>2</v>
      </c>
      <c r="AJ129" s="139">
        <v>2</v>
      </c>
      <c r="AK129" s="139">
        <v>3</v>
      </c>
      <c r="AL129" s="139">
        <v>1</v>
      </c>
      <c r="AM129" s="139">
        <v>2</v>
      </c>
      <c r="AN129" s="139">
        <v>3</v>
      </c>
      <c r="AO129" s="139">
        <v>1</v>
      </c>
      <c r="AP129" s="139">
        <v>2</v>
      </c>
      <c r="AQ129" s="139">
        <v>1</v>
      </c>
      <c r="AR129" s="139">
        <v>3</v>
      </c>
      <c r="AS129" s="139">
        <v>3</v>
      </c>
      <c r="AT129" s="139">
        <v>3</v>
      </c>
    </row>
    <row r="130" spans="1:46">
      <c r="A130" s="183">
        <v>128</v>
      </c>
      <c r="B130" s="138">
        <v>3</v>
      </c>
      <c r="C130" s="139">
        <v>3</v>
      </c>
      <c r="D130" s="139">
        <v>2</v>
      </c>
      <c r="E130" s="139">
        <v>2</v>
      </c>
      <c r="F130" s="139">
        <v>3</v>
      </c>
      <c r="G130" s="139">
        <v>3</v>
      </c>
      <c r="H130" s="139">
        <v>3</v>
      </c>
      <c r="I130" s="139">
        <v>3</v>
      </c>
      <c r="J130" s="139">
        <v>3</v>
      </c>
      <c r="K130" s="139">
        <v>3</v>
      </c>
      <c r="L130" s="139">
        <v>3</v>
      </c>
      <c r="M130" s="139">
        <v>3</v>
      </c>
      <c r="N130" s="139">
        <v>2</v>
      </c>
      <c r="O130" s="139">
        <v>2</v>
      </c>
      <c r="P130" s="139">
        <v>3</v>
      </c>
      <c r="Q130" s="139">
        <v>2</v>
      </c>
      <c r="R130" s="139">
        <v>2</v>
      </c>
      <c r="S130" s="139">
        <v>2</v>
      </c>
      <c r="T130" s="139">
        <v>2</v>
      </c>
      <c r="U130" s="139">
        <v>2</v>
      </c>
      <c r="V130" s="139">
        <v>1</v>
      </c>
      <c r="W130" s="139">
        <v>2</v>
      </c>
      <c r="X130" s="139">
        <v>3</v>
      </c>
      <c r="Y130" s="139">
        <v>2</v>
      </c>
      <c r="Z130" s="139">
        <v>3</v>
      </c>
      <c r="AA130" s="139">
        <v>3</v>
      </c>
      <c r="AB130" s="139">
        <v>2</v>
      </c>
      <c r="AC130" s="139">
        <v>3</v>
      </c>
      <c r="AD130" s="139">
        <v>2</v>
      </c>
      <c r="AE130" s="139">
        <v>3</v>
      </c>
      <c r="AF130" s="139">
        <v>2</v>
      </c>
      <c r="AG130" s="139">
        <v>2</v>
      </c>
      <c r="AH130" s="139">
        <v>3</v>
      </c>
      <c r="AI130" s="139">
        <v>3</v>
      </c>
      <c r="AJ130" s="139">
        <v>3</v>
      </c>
      <c r="AK130" s="139">
        <v>3</v>
      </c>
      <c r="AL130" s="139">
        <v>3</v>
      </c>
      <c r="AM130" s="139">
        <v>2</v>
      </c>
      <c r="AN130" s="139">
        <v>3</v>
      </c>
      <c r="AO130" s="139">
        <v>3</v>
      </c>
      <c r="AP130" s="139">
        <v>3</v>
      </c>
      <c r="AQ130" s="139">
        <v>3</v>
      </c>
      <c r="AR130" s="139">
        <v>2</v>
      </c>
      <c r="AS130" s="139">
        <v>2</v>
      </c>
      <c r="AT130" s="139">
        <v>3</v>
      </c>
    </row>
    <row r="131" spans="1:46">
      <c r="A131" s="183">
        <v>129</v>
      </c>
      <c r="B131" s="138">
        <v>1</v>
      </c>
      <c r="C131" s="139">
        <v>1</v>
      </c>
      <c r="D131" s="139">
        <v>2</v>
      </c>
      <c r="E131" s="139">
        <v>3</v>
      </c>
      <c r="F131" s="139">
        <v>2</v>
      </c>
      <c r="G131" s="139">
        <v>1</v>
      </c>
      <c r="H131" s="139">
        <v>2</v>
      </c>
      <c r="I131" s="139">
        <v>2</v>
      </c>
      <c r="J131" s="139">
        <v>1</v>
      </c>
      <c r="K131" s="139">
        <v>1</v>
      </c>
      <c r="L131" s="139">
        <v>3</v>
      </c>
      <c r="M131" s="139">
        <v>3</v>
      </c>
      <c r="N131" s="139">
        <v>2</v>
      </c>
      <c r="O131" s="139">
        <v>2</v>
      </c>
      <c r="P131" s="139">
        <v>2</v>
      </c>
      <c r="Q131" s="139">
        <v>2</v>
      </c>
      <c r="R131" s="139">
        <v>1</v>
      </c>
      <c r="S131" s="139">
        <v>1</v>
      </c>
      <c r="T131" s="139">
        <v>1</v>
      </c>
      <c r="U131" s="139">
        <v>2</v>
      </c>
      <c r="V131" s="139">
        <v>2</v>
      </c>
      <c r="W131" s="139">
        <v>3</v>
      </c>
      <c r="X131" s="139">
        <v>3</v>
      </c>
      <c r="Y131" s="139">
        <v>3</v>
      </c>
      <c r="Z131" s="139">
        <v>2</v>
      </c>
      <c r="AA131" s="139">
        <v>1</v>
      </c>
      <c r="AB131" s="139">
        <v>1</v>
      </c>
      <c r="AC131" s="139">
        <v>1</v>
      </c>
      <c r="AD131" s="139">
        <v>1</v>
      </c>
      <c r="AE131" s="139">
        <v>2</v>
      </c>
      <c r="AF131" s="139">
        <v>1</v>
      </c>
      <c r="AG131" s="139">
        <v>2</v>
      </c>
      <c r="AH131" s="139">
        <v>2</v>
      </c>
      <c r="AI131" s="139">
        <v>2</v>
      </c>
      <c r="AJ131" s="139">
        <v>1</v>
      </c>
      <c r="AK131" s="139">
        <v>2</v>
      </c>
      <c r="AL131" s="139">
        <v>1</v>
      </c>
      <c r="AM131" s="139">
        <v>1</v>
      </c>
      <c r="AN131" s="139">
        <v>1</v>
      </c>
      <c r="AO131" s="139">
        <v>1</v>
      </c>
      <c r="AP131" s="139">
        <v>1</v>
      </c>
      <c r="AQ131" s="139">
        <v>1</v>
      </c>
      <c r="AR131" s="139">
        <v>2</v>
      </c>
      <c r="AS131" s="139">
        <v>2</v>
      </c>
      <c r="AT131" s="139">
        <v>2</v>
      </c>
    </row>
    <row r="132" spans="1:46">
      <c r="A132" s="183">
        <v>130</v>
      </c>
      <c r="B132" s="138">
        <v>2</v>
      </c>
      <c r="C132" s="139">
        <v>2</v>
      </c>
      <c r="D132" s="139">
        <v>3</v>
      </c>
      <c r="E132" s="139">
        <v>1</v>
      </c>
      <c r="F132" s="139">
        <v>1</v>
      </c>
      <c r="G132" s="139">
        <v>3</v>
      </c>
      <c r="H132" s="139">
        <v>3</v>
      </c>
      <c r="I132" s="139">
        <v>3</v>
      </c>
      <c r="J132" s="139">
        <v>3</v>
      </c>
      <c r="K132" s="139">
        <v>3</v>
      </c>
      <c r="L132" s="139">
        <v>3</v>
      </c>
      <c r="M132" s="139">
        <v>3</v>
      </c>
      <c r="N132" s="139">
        <v>2</v>
      </c>
      <c r="O132" s="139">
        <v>2</v>
      </c>
      <c r="P132" s="139">
        <v>2</v>
      </c>
      <c r="Q132" s="139">
        <v>1</v>
      </c>
      <c r="R132" s="139">
        <v>2</v>
      </c>
      <c r="S132" s="139">
        <v>2</v>
      </c>
      <c r="T132" s="139">
        <v>2</v>
      </c>
      <c r="U132" s="139">
        <v>3</v>
      </c>
      <c r="V132" s="139">
        <v>1</v>
      </c>
      <c r="W132" s="139">
        <v>2</v>
      </c>
      <c r="X132" s="139">
        <v>2</v>
      </c>
      <c r="Y132" s="139">
        <v>2</v>
      </c>
      <c r="Z132" s="139"/>
      <c r="AA132" s="139"/>
      <c r="AB132" s="139"/>
      <c r="AC132" s="139"/>
      <c r="AD132" s="139"/>
      <c r="AE132" s="139"/>
      <c r="AF132" s="139"/>
      <c r="AG132" s="139"/>
      <c r="AH132" s="139"/>
      <c r="AI132" s="139"/>
      <c r="AJ132" s="139"/>
      <c r="AK132" s="139"/>
      <c r="AL132" s="139"/>
      <c r="AM132" s="139"/>
      <c r="AN132" s="139"/>
      <c r="AO132" s="139"/>
      <c r="AP132" s="139"/>
      <c r="AQ132" s="139"/>
      <c r="AR132" s="139"/>
      <c r="AS132" s="139"/>
      <c r="AT132" s="139"/>
    </row>
    <row r="133" spans="1:46">
      <c r="A133" s="183">
        <v>131</v>
      </c>
      <c r="B133" s="138">
        <v>2</v>
      </c>
      <c r="C133" s="139">
        <v>2</v>
      </c>
      <c r="D133" s="139">
        <v>3</v>
      </c>
      <c r="E133" s="139">
        <v>2</v>
      </c>
      <c r="F133" s="139">
        <v>3</v>
      </c>
      <c r="G133" s="139">
        <v>3</v>
      </c>
      <c r="H133" s="139">
        <v>3</v>
      </c>
      <c r="I133" s="139">
        <v>2</v>
      </c>
      <c r="J133" s="139">
        <v>2</v>
      </c>
      <c r="K133" s="139">
        <v>3</v>
      </c>
      <c r="L133" s="139">
        <v>2</v>
      </c>
      <c r="M133" s="139">
        <v>3</v>
      </c>
      <c r="N133" s="139">
        <v>2</v>
      </c>
      <c r="O133" s="139">
        <v>3</v>
      </c>
      <c r="P133" s="139">
        <v>2</v>
      </c>
      <c r="Q133" s="139">
        <v>3</v>
      </c>
      <c r="R133" s="139">
        <v>2</v>
      </c>
      <c r="S133" s="139">
        <v>3</v>
      </c>
      <c r="T133" s="139">
        <v>2</v>
      </c>
      <c r="U133" s="139">
        <v>3</v>
      </c>
      <c r="V133" s="139">
        <v>2</v>
      </c>
      <c r="W133" s="139">
        <v>3</v>
      </c>
      <c r="X133" s="139">
        <v>2</v>
      </c>
      <c r="Y133" s="139">
        <v>3</v>
      </c>
      <c r="Z133" s="139">
        <v>3</v>
      </c>
      <c r="AA133" s="139">
        <v>3</v>
      </c>
      <c r="AB133" s="139">
        <v>3</v>
      </c>
      <c r="AC133" s="139">
        <v>2</v>
      </c>
      <c r="AD133" s="139">
        <v>2</v>
      </c>
      <c r="AE133" s="139">
        <v>3</v>
      </c>
      <c r="AF133" s="139">
        <v>3</v>
      </c>
      <c r="AG133" s="139">
        <v>2</v>
      </c>
      <c r="AH133" s="139">
        <v>3</v>
      </c>
      <c r="AI133" s="139">
        <v>3</v>
      </c>
      <c r="AJ133" s="139">
        <v>2</v>
      </c>
      <c r="AK133" s="139">
        <v>3</v>
      </c>
      <c r="AL133" s="139">
        <v>3</v>
      </c>
      <c r="AM133" s="139">
        <v>3</v>
      </c>
      <c r="AN133" s="139">
        <v>2</v>
      </c>
      <c r="AO133" s="139">
        <v>3</v>
      </c>
      <c r="AP133" s="139">
        <v>3</v>
      </c>
      <c r="AQ133" s="139">
        <v>2</v>
      </c>
      <c r="AR133" s="139">
        <v>3</v>
      </c>
      <c r="AS133" s="139">
        <v>3</v>
      </c>
      <c r="AT133" s="139">
        <v>3</v>
      </c>
    </row>
    <row r="134" spans="1:46">
      <c r="A134" s="183">
        <v>132</v>
      </c>
      <c r="B134" s="138">
        <v>2</v>
      </c>
      <c r="C134" s="139">
        <v>2</v>
      </c>
      <c r="D134" s="139">
        <v>2</v>
      </c>
      <c r="E134" s="139">
        <v>2</v>
      </c>
      <c r="F134" s="139">
        <v>2</v>
      </c>
      <c r="G134" s="139">
        <v>2</v>
      </c>
      <c r="H134" s="139">
        <v>2</v>
      </c>
      <c r="I134" s="139">
        <v>2</v>
      </c>
      <c r="J134" s="139">
        <v>2</v>
      </c>
      <c r="K134" s="139">
        <v>2</v>
      </c>
      <c r="L134" s="139">
        <v>1</v>
      </c>
      <c r="M134" s="139">
        <v>2</v>
      </c>
      <c r="N134" s="139"/>
      <c r="O134" s="139">
        <v>2</v>
      </c>
      <c r="P134" s="139">
        <v>3</v>
      </c>
      <c r="Q134" s="139">
        <v>2</v>
      </c>
      <c r="R134" s="139">
        <v>1</v>
      </c>
      <c r="S134" s="139">
        <v>2</v>
      </c>
      <c r="T134" s="139">
        <v>2</v>
      </c>
      <c r="U134" s="139">
        <v>2</v>
      </c>
      <c r="V134" s="139">
        <v>2</v>
      </c>
      <c r="W134" s="139">
        <v>2</v>
      </c>
      <c r="X134" s="139">
        <v>2</v>
      </c>
      <c r="Y134" s="139">
        <v>2</v>
      </c>
      <c r="Z134" s="139">
        <v>2</v>
      </c>
      <c r="AA134" s="139">
        <v>2</v>
      </c>
      <c r="AB134" s="139">
        <v>2</v>
      </c>
      <c r="AC134" s="139">
        <v>2</v>
      </c>
      <c r="AD134" s="139">
        <v>2</v>
      </c>
      <c r="AE134" s="139">
        <v>2</v>
      </c>
      <c r="AF134" s="139">
        <v>2</v>
      </c>
      <c r="AG134" s="139">
        <v>2</v>
      </c>
      <c r="AH134" s="139">
        <v>2</v>
      </c>
      <c r="AI134" s="139">
        <v>2</v>
      </c>
      <c r="AJ134" s="139">
        <v>2</v>
      </c>
      <c r="AK134" s="139">
        <v>2</v>
      </c>
      <c r="AL134" s="139">
        <v>2</v>
      </c>
      <c r="AM134" s="139">
        <v>2</v>
      </c>
      <c r="AN134" s="139"/>
      <c r="AO134" s="139">
        <v>2</v>
      </c>
      <c r="AP134" s="139">
        <v>2</v>
      </c>
      <c r="AQ134" s="139">
        <v>2</v>
      </c>
      <c r="AR134" s="139">
        <v>2</v>
      </c>
      <c r="AS134" s="139">
        <v>3</v>
      </c>
      <c r="AT134" s="139">
        <v>1</v>
      </c>
    </row>
    <row r="135" spans="1:46">
      <c r="A135" s="183">
        <v>133</v>
      </c>
      <c r="B135" s="138">
        <v>1</v>
      </c>
      <c r="C135" s="139">
        <v>2</v>
      </c>
      <c r="D135" s="139">
        <v>2</v>
      </c>
      <c r="E135" s="139">
        <v>3</v>
      </c>
      <c r="F135" s="139">
        <v>3</v>
      </c>
      <c r="G135" s="139">
        <v>3</v>
      </c>
      <c r="H135" s="139">
        <v>3</v>
      </c>
      <c r="I135" s="139">
        <v>2</v>
      </c>
      <c r="J135" s="139">
        <v>2</v>
      </c>
      <c r="K135" s="139">
        <v>2</v>
      </c>
      <c r="L135" s="139">
        <v>2</v>
      </c>
      <c r="M135" s="139">
        <v>1</v>
      </c>
      <c r="N135" s="139">
        <v>2</v>
      </c>
      <c r="O135" s="139">
        <v>2</v>
      </c>
      <c r="P135" s="139">
        <v>3</v>
      </c>
      <c r="Q135" s="139">
        <v>3</v>
      </c>
      <c r="R135" s="139">
        <v>2</v>
      </c>
      <c r="S135" s="139">
        <v>2</v>
      </c>
      <c r="T135" s="139">
        <v>1</v>
      </c>
      <c r="U135" s="139">
        <v>2</v>
      </c>
      <c r="V135" s="139">
        <v>1</v>
      </c>
      <c r="W135" s="139">
        <v>3</v>
      </c>
      <c r="X135" s="139">
        <v>1</v>
      </c>
      <c r="Y135" s="139">
        <v>3</v>
      </c>
      <c r="Z135" s="139">
        <v>2</v>
      </c>
      <c r="AA135" s="139">
        <v>2</v>
      </c>
      <c r="AB135" s="139">
        <v>2</v>
      </c>
      <c r="AC135" s="139">
        <v>3</v>
      </c>
      <c r="AD135" s="139">
        <v>2</v>
      </c>
      <c r="AE135" s="139">
        <v>1</v>
      </c>
      <c r="AF135" s="139">
        <v>2</v>
      </c>
      <c r="AG135" s="139">
        <v>2</v>
      </c>
      <c r="AH135" s="139">
        <v>2</v>
      </c>
      <c r="AI135" s="139">
        <v>3</v>
      </c>
      <c r="AJ135" s="139">
        <v>3</v>
      </c>
      <c r="AK135" s="139">
        <v>3</v>
      </c>
      <c r="AL135" s="139">
        <v>1</v>
      </c>
      <c r="AM135" s="139">
        <v>2</v>
      </c>
      <c r="AN135" s="139">
        <v>1</v>
      </c>
      <c r="AO135" s="139">
        <v>2</v>
      </c>
      <c r="AP135" s="139">
        <v>1</v>
      </c>
      <c r="AQ135" s="139">
        <v>1</v>
      </c>
      <c r="AR135" s="139">
        <v>2</v>
      </c>
      <c r="AS135" s="139">
        <v>2</v>
      </c>
      <c r="AT135" s="139">
        <v>3</v>
      </c>
    </row>
    <row r="136" spans="1:46">
      <c r="A136" s="183">
        <v>134</v>
      </c>
      <c r="B136" s="138">
        <v>3</v>
      </c>
      <c r="C136" s="139">
        <v>2</v>
      </c>
      <c r="D136" s="139">
        <v>2</v>
      </c>
      <c r="E136" s="139">
        <v>2</v>
      </c>
      <c r="F136" s="139">
        <v>2</v>
      </c>
      <c r="G136" s="139">
        <v>2</v>
      </c>
      <c r="H136" s="139">
        <v>2</v>
      </c>
      <c r="I136" s="139">
        <v>2</v>
      </c>
      <c r="J136" s="139">
        <v>2</v>
      </c>
      <c r="K136" s="139">
        <v>2</v>
      </c>
      <c r="L136" s="139">
        <v>2</v>
      </c>
      <c r="M136" s="139">
        <v>3</v>
      </c>
      <c r="N136" s="139">
        <v>2</v>
      </c>
      <c r="O136" s="139">
        <v>3</v>
      </c>
      <c r="P136" s="139">
        <v>2</v>
      </c>
      <c r="Q136" s="139">
        <v>3</v>
      </c>
      <c r="R136" s="139">
        <v>2</v>
      </c>
      <c r="S136" s="139">
        <v>3</v>
      </c>
      <c r="T136" s="139">
        <v>2</v>
      </c>
      <c r="U136" s="139">
        <v>3</v>
      </c>
      <c r="V136" s="139">
        <v>2</v>
      </c>
      <c r="W136" s="139">
        <v>3</v>
      </c>
      <c r="X136" s="139">
        <v>2</v>
      </c>
      <c r="Y136" s="139">
        <v>3</v>
      </c>
      <c r="Z136" s="139">
        <v>3</v>
      </c>
      <c r="AA136" s="139">
        <v>2</v>
      </c>
      <c r="AB136" s="139">
        <v>2</v>
      </c>
      <c r="AC136" s="139">
        <v>2</v>
      </c>
      <c r="AD136" s="139">
        <v>3</v>
      </c>
      <c r="AE136" s="139">
        <v>2</v>
      </c>
      <c r="AF136" s="139">
        <v>3</v>
      </c>
      <c r="AG136" s="139">
        <v>2</v>
      </c>
      <c r="AH136" s="139">
        <v>3</v>
      </c>
      <c r="AI136" s="139">
        <v>2</v>
      </c>
      <c r="AJ136" s="139">
        <v>2</v>
      </c>
      <c r="AK136" s="139">
        <v>3</v>
      </c>
      <c r="AL136" s="139">
        <v>2</v>
      </c>
      <c r="AM136" s="139">
        <v>3</v>
      </c>
      <c r="AN136" s="139">
        <v>2</v>
      </c>
      <c r="AO136" s="139">
        <v>2</v>
      </c>
      <c r="AP136" s="139">
        <v>2</v>
      </c>
      <c r="AQ136" s="139">
        <v>2</v>
      </c>
      <c r="AR136" s="139">
        <v>2</v>
      </c>
      <c r="AS136" s="139">
        <v>2</v>
      </c>
      <c r="AT136" s="139">
        <v>1</v>
      </c>
    </row>
    <row r="137" spans="1:46">
      <c r="A137" s="183">
        <v>135</v>
      </c>
      <c r="B137" s="138">
        <v>3</v>
      </c>
      <c r="C137" s="139">
        <v>2</v>
      </c>
      <c r="D137" s="139">
        <v>3</v>
      </c>
      <c r="E137" s="139">
        <v>2</v>
      </c>
      <c r="F137" s="139">
        <v>2</v>
      </c>
      <c r="G137" s="139">
        <v>2</v>
      </c>
      <c r="H137" s="139">
        <v>3</v>
      </c>
      <c r="I137" s="139">
        <v>3</v>
      </c>
      <c r="J137" s="139">
        <v>3</v>
      </c>
      <c r="K137" s="139">
        <v>2</v>
      </c>
      <c r="L137" s="139">
        <v>3</v>
      </c>
      <c r="M137" s="139">
        <v>3</v>
      </c>
      <c r="N137" s="139">
        <v>3</v>
      </c>
      <c r="O137" s="139">
        <v>3</v>
      </c>
      <c r="P137" s="139">
        <v>2</v>
      </c>
      <c r="Q137" s="139">
        <v>3</v>
      </c>
      <c r="R137" s="139">
        <v>2</v>
      </c>
      <c r="S137" s="139">
        <v>2</v>
      </c>
      <c r="T137" s="139">
        <v>3</v>
      </c>
      <c r="U137" s="139">
        <v>2</v>
      </c>
      <c r="V137" s="139"/>
      <c r="W137" s="139">
        <v>3</v>
      </c>
      <c r="X137" s="139">
        <v>2</v>
      </c>
      <c r="Y137" s="139">
        <v>2</v>
      </c>
      <c r="Z137" s="139">
        <v>2</v>
      </c>
      <c r="AA137" s="139">
        <v>1</v>
      </c>
      <c r="AB137" s="139">
        <v>1</v>
      </c>
      <c r="AC137" s="139">
        <v>2</v>
      </c>
      <c r="AD137" s="139">
        <v>1</v>
      </c>
      <c r="AE137" s="139">
        <v>2</v>
      </c>
      <c r="AF137" s="139">
        <v>3</v>
      </c>
      <c r="AG137" s="139">
        <v>2</v>
      </c>
      <c r="AH137" s="139">
        <v>1</v>
      </c>
      <c r="AI137" s="139">
        <v>2</v>
      </c>
      <c r="AJ137" s="139">
        <v>1</v>
      </c>
      <c r="AK137" s="139">
        <v>2</v>
      </c>
      <c r="AL137" s="139">
        <v>1</v>
      </c>
      <c r="AM137" s="139">
        <v>3</v>
      </c>
      <c r="AN137" s="139">
        <v>2</v>
      </c>
      <c r="AO137" s="139">
        <v>1</v>
      </c>
      <c r="AP137" s="139">
        <v>2</v>
      </c>
      <c r="AQ137" s="139">
        <v>1</v>
      </c>
      <c r="AR137" s="139">
        <v>1</v>
      </c>
      <c r="AS137" s="139">
        <v>1</v>
      </c>
      <c r="AT137" s="139">
        <v>1</v>
      </c>
    </row>
    <row r="138" spans="1:46">
      <c r="A138" s="183">
        <v>136</v>
      </c>
      <c r="B138" s="138">
        <v>3</v>
      </c>
      <c r="C138" s="139"/>
      <c r="D138" s="139">
        <v>3</v>
      </c>
      <c r="E138" s="139">
        <v>2</v>
      </c>
      <c r="F138" s="139">
        <v>2</v>
      </c>
      <c r="G138" s="139">
        <v>3</v>
      </c>
      <c r="H138" s="139">
        <v>3</v>
      </c>
      <c r="I138" s="139">
        <v>3</v>
      </c>
      <c r="J138" s="139">
        <v>3</v>
      </c>
      <c r="K138" s="139">
        <v>3</v>
      </c>
      <c r="L138" s="139">
        <v>3</v>
      </c>
      <c r="M138" s="139">
        <v>3</v>
      </c>
      <c r="N138" s="139">
        <v>3</v>
      </c>
      <c r="O138" s="139">
        <v>2</v>
      </c>
      <c r="P138" s="139">
        <v>3</v>
      </c>
      <c r="Q138" s="139">
        <v>3</v>
      </c>
      <c r="R138" s="139">
        <v>3</v>
      </c>
      <c r="S138" s="139">
        <v>2</v>
      </c>
      <c r="T138" s="139">
        <v>2</v>
      </c>
      <c r="U138" s="139">
        <v>3</v>
      </c>
      <c r="V138" s="139">
        <v>2</v>
      </c>
      <c r="W138" s="139">
        <v>2</v>
      </c>
      <c r="X138" s="139">
        <v>3</v>
      </c>
      <c r="Y138" s="139">
        <v>3</v>
      </c>
      <c r="Z138" s="139">
        <v>3</v>
      </c>
      <c r="AA138" s="139"/>
      <c r="AB138" s="139">
        <v>2</v>
      </c>
      <c r="AC138" s="139">
        <v>2</v>
      </c>
      <c r="AD138" s="139">
        <v>3</v>
      </c>
      <c r="AE138" s="139">
        <v>3</v>
      </c>
      <c r="AF138" s="139">
        <v>3</v>
      </c>
      <c r="AG138" s="139">
        <v>3</v>
      </c>
      <c r="AH138" s="139">
        <v>3</v>
      </c>
      <c r="AI138" s="139">
        <v>3</v>
      </c>
      <c r="AJ138" s="139">
        <v>3</v>
      </c>
      <c r="AK138" s="139">
        <v>3</v>
      </c>
      <c r="AL138" s="139">
        <v>3</v>
      </c>
      <c r="AM138" s="139">
        <v>2</v>
      </c>
      <c r="AN138" s="139">
        <v>2</v>
      </c>
      <c r="AO138" s="139">
        <v>2</v>
      </c>
      <c r="AP138" s="139">
        <v>2</v>
      </c>
      <c r="AQ138" s="139">
        <v>3</v>
      </c>
      <c r="AR138" s="139">
        <v>3</v>
      </c>
      <c r="AS138" s="139">
        <v>3</v>
      </c>
      <c r="AT138" s="139">
        <v>3</v>
      </c>
    </row>
    <row r="139" spans="1:46">
      <c r="A139" s="183">
        <v>137</v>
      </c>
      <c r="B139" s="138">
        <v>3</v>
      </c>
      <c r="C139" s="139">
        <v>2</v>
      </c>
      <c r="D139" s="139">
        <v>3</v>
      </c>
      <c r="E139" s="139">
        <v>3</v>
      </c>
      <c r="F139" s="139">
        <v>2</v>
      </c>
      <c r="G139" s="139">
        <v>1</v>
      </c>
      <c r="H139" s="139">
        <v>2</v>
      </c>
      <c r="I139" s="139">
        <v>3</v>
      </c>
      <c r="J139" s="139">
        <v>2</v>
      </c>
      <c r="K139" s="139">
        <v>1</v>
      </c>
      <c r="L139" s="139">
        <v>2</v>
      </c>
      <c r="M139" s="139">
        <v>3</v>
      </c>
      <c r="N139" s="139">
        <v>2</v>
      </c>
      <c r="O139" s="139">
        <v>1</v>
      </c>
      <c r="P139" s="139">
        <v>2</v>
      </c>
      <c r="Q139" s="139">
        <v>3</v>
      </c>
      <c r="R139" s="139">
        <v>2</v>
      </c>
      <c r="S139" s="139">
        <v>1</v>
      </c>
      <c r="T139" s="139">
        <v>2</v>
      </c>
      <c r="U139" s="139">
        <v>2</v>
      </c>
      <c r="V139" s="139">
        <v>1</v>
      </c>
      <c r="W139" s="139">
        <v>3</v>
      </c>
      <c r="X139" s="139">
        <v>2</v>
      </c>
      <c r="Y139" s="139">
        <v>1</v>
      </c>
      <c r="Z139" s="139">
        <v>3</v>
      </c>
      <c r="AA139" s="139">
        <v>3</v>
      </c>
      <c r="AB139" s="139">
        <v>2</v>
      </c>
      <c r="AC139" s="139">
        <v>2</v>
      </c>
      <c r="AD139" s="139">
        <v>3</v>
      </c>
      <c r="AE139" s="139">
        <v>1</v>
      </c>
      <c r="AF139" s="139">
        <v>2</v>
      </c>
      <c r="AG139" s="139">
        <v>1</v>
      </c>
      <c r="AH139" s="139">
        <v>3</v>
      </c>
      <c r="AI139" s="139">
        <v>2</v>
      </c>
      <c r="AJ139" s="139">
        <v>2</v>
      </c>
      <c r="AK139" s="139">
        <v>3</v>
      </c>
      <c r="AL139" s="139">
        <v>1</v>
      </c>
      <c r="AM139" s="139">
        <v>3</v>
      </c>
      <c r="AN139" s="139">
        <v>1</v>
      </c>
      <c r="AO139" s="139">
        <v>2</v>
      </c>
      <c r="AP139" s="139">
        <v>3</v>
      </c>
      <c r="AQ139" s="139">
        <v>2</v>
      </c>
      <c r="AR139" s="139">
        <v>1</v>
      </c>
      <c r="AS139" s="139">
        <v>2</v>
      </c>
      <c r="AT139" s="139">
        <v>3</v>
      </c>
    </row>
    <row r="140" spans="1:46">
      <c r="A140" s="183">
        <v>138</v>
      </c>
      <c r="B140" s="138">
        <v>1</v>
      </c>
      <c r="C140" s="139">
        <v>3</v>
      </c>
      <c r="D140" s="139">
        <v>2</v>
      </c>
      <c r="E140" s="139">
        <v>2</v>
      </c>
      <c r="F140" s="139">
        <v>3</v>
      </c>
      <c r="G140" s="139">
        <v>1</v>
      </c>
      <c r="H140" s="139">
        <v>2</v>
      </c>
      <c r="I140" s="139">
        <v>1</v>
      </c>
      <c r="J140" s="139">
        <v>1</v>
      </c>
      <c r="K140" s="139">
        <v>1</v>
      </c>
      <c r="L140" s="139">
        <v>2</v>
      </c>
      <c r="M140" s="139">
        <v>3</v>
      </c>
      <c r="N140" s="139">
        <v>2</v>
      </c>
      <c r="O140" s="139">
        <v>2</v>
      </c>
      <c r="P140" s="139">
        <v>3</v>
      </c>
      <c r="Q140" s="139">
        <v>2</v>
      </c>
      <c r="R140" s="139">
        <v>3</v>
      </c>
      <c r="S140" s="139">
        <v>2</v>
      </c>
      <c r="T140" s="139">
        <v>1</v>
      </c>
      <c r="U140" s="139">
        <v>1</v>
      </c>
      <c r="V140" s="139">
        <v>2</v>
      </c>
      <c r="W140" s="139">
        <v>2</v>
      </c>
      <c r="X140" s="139">
        <v>3</v>
      </c>
      <c r="Y140" s="139">
        <v>2</v>
      </c>
      <c r="Z140" s="139">
        <v>2</v>
      </c>
      <c r="AA140" s="139">
        <v>1</v>
      </c>
      <c r="AB140" s="139">
        <v>2</v>
      </c>
      <c r="AC140" s="139">
        <v>3</v>
      </c>
      <c r="AD140" s="139">
        <v>2</v>
      </c>
      <c r="AE140" s="139">
        <v>1</v>
      </c>
      <c r="AF140" s="139">
        <v>2</v>
      </c>
      <c r="AG140" s="139">
        <v>1</v>
      </c>
      <c r="AH140" s="139">
        <v>1</v>
      </c>
      <c r="AI140" s="139">
        <v>2</v>
      </c>
      <c r="AJ140" s="139">
        <v>3</v>
      </c>
      <c r="AK140" s="139">
        <v>2</v>
      </c>
      <c r="AL140" s="139">
        <v>2</v>
      </c>
      <c r="AM140" s="139">
        <v>3</v>
      </c>
      <c r="AN140" s="139">
        <v>1</v>
      </c>
      <c r="AO140" s="139">
        <v>3</v>
      </c>
      <c r="AP140" s="139">
        <v>1</v>
      </c>
      <c r="AQ140" s="139">
        <v>3</v>
      </c>
      <c r="AR140" s="139">
        <v>2</v>
      </c>
      <c r="AS140" s="139">
        <v>2</v>
      </c>
      <c r="AT140" s="139">
        <v>3</v>
      </c>
    </row>
    <row r="141" spans="1:46">
      <c r="A141" s="183">
        <v>139</v>
      </c>
      <c r="B141" s="138">
        <v>2</v>
      </c>
      <c r="C141" s="139">
        <v>2</v>
      </c>
      <c r="D141" s="139">
        <v>3</v>
      </c>
      <c r="E141" s="139">
        <v>1</v>
      </c>
      <c r="F141" s="139">
        <v>3</v>
      </c>
      <c r="G141" s="139">
        <v>2</v>
      </c>
      <c r="H141" s="139">
        <v>2</v>
      </c>
      <c r="I141" s="139">
        <v>2</v>
      </c>
      <c r="J141" s="139">
        <v>2</v>
      </c>
      <c r="K141" s="139">
        <v>3</v>
      </c>
      <c r="L141" s="139">
        <v>2</v>
      </c>
      <c r="M141" s="139">
        <v>2</v>
      </c>
      <c r="N141" s="139">
        <v>3</v>
      </c>
      <c r="O141" s="139">
        <v>3</v>
      </c>
      <c r="P141" s="139">
        <v>3</v>
      </c>
      <c r="Q141" s="139">
        <v>2</v>
      </c>
      <c r="R141" s="139">
        <v>1</v>
      </c>
      <c r="S141" s="139">
        <v>2</v>
      </c>
      <c r="T141" s="139">
        <v>2</v>
      </c>
      <c r="U141" s="139">
        <v>2</v>
      </c>
      <c r="V141" s="139">
        <v>2</v>
      </c>
      <c r="W141" s="139">
        <v>1</v>
      </c>
      <c r="X141" s="139">
        <v>2</v>
      </c>
      <c r="Y141" s="139">
        <v>3</v>
      </c>
      <c r="Z141" s="139"/>
      <c r="AA141" s="139"/>
      <c r="AB141" s="139">
        <v>3</v>
      </c>
      <c r="AC141" s="139">
        <v>2</v>
      </c>
      <c r="AD141" s="139">
        <v>3</v>
      </c>
      <c r="AE141" s="139">
        <v>2</v>
      </c>
      <c r="AF141" s="139">
        <v>2</v>
      </c>
      <c r="AG141" s="139">
        <v>3</v>
      </c>
      <c r="AH141" s="139">
        <v>2</v>
      </c>
      <c r="AI141" s="139">
        <v>3</v>
      </c>
      <c r="AJ141" s="139">
        <v>2</v>
      </c>
      <c r="AK141" s="139">
        <v>2</v>
      </c>
      <c r="AL141" s="139">
        <v>3</v>
      </c>
      <c r="AM141" s="139">
        <v>3</v>
      </c>
      <c r="AN141" s="139">
        <v>3</v>
      </c>
      <c r="AO141" s="139">
        <v>2</v>
      </c>
      <c r="AP141" s="139">
        <v>3</v>
      </c>
      <c r="AQ141" s="139">
        <v>2</v>
      </c>
      <c r="AR141" s="139">
        <v>3</v>
      </c>
      <c r="AS141" s="139">
        <v>2</v>
      </c>
      <c r="AT141" s="139">
        <v>2</v>
      </c>
    </row>
    <row r="142" spans="1:46">
      <c r="A142" s="183">
        <v>140</v>
      </c>
      <c r="B142" s="138">
        <v>1</v>
      </c>
      <c r="C142" s="139">
        <v>2</v>
      </c>
      <c r="D142" s="139">
        <v>2</v>
      </c>
      <c r="E142" s="139">
        <v>3</v>
      </c>
      <c r="F142" s="139">
        <v>3</v>
      </c>
      <c r="G142" s="139">
        <v>3</v>
      </c>
      <c r="H142" s="139">
        <v>2</v>
      </c>
      <c r="I142" s="139">
        <v>3</v>
      </c>
      <c r="J142" s="139">
        <v>3</v>
      </c>
      <c r="K142" s="139">
        <v>2</v>
      </c>
      <c r="L142" s="139">
        <v>3</v>
      </c>
      <c r="M142" s="139">
        <v>2</v>
      </c>
      <c r="N142" s="139">
        <v>2</v>
      </c>
      <c r="O142" s="139">
        <v>3</v>
      </c>
      <c r="P142" s="139">
        <v>2</v>
      </c>
      <c r="Q142" s="139">
        <v>3</v>
      </c>
      <c r="R142" s="139">
        <v>3</v>
      </c>
      <c r="S142" s="139">
        <v>3</v>
      </c>
      <c r="T142" s="139">
        <v>3</v>
      </c>
      <c r="U142" s="139">
        <v>2</v>
      </c>
      <c r="V142" s="139">
        <v>3</v>
      </c>
      <c r="W142" s="139">
        <v>2</v>
      </c>
      <c r="X142" s="139">
        <v>2</v>
      </c>
      <c r="Y142" s="139">
        <v>3</v>
      </c>
      <c r="Z142" s="139">
        <v>2</v>
      </c>
      <c r="AA142" s="139">
        <v>2</v>
      </c>
      <c r="AB142" s="139">
        <v>3</v>
      </c>
      <c r="AC142" s="139">
        <v>3</v>
      </c>
      <c r="AD142" s="139">
        <v>3</v>
      </c>
      <c r="AE142" s="139">
        <v>2</v>
      </c>
      <c r="AF142" s="139">
        <v>3</v>
      </c>
      <c r="AG142" s="139">
        <v>3</v>
      </c>
      <c r="AH142" s="139">
        <v>3</v>
      </c>
      <c r="AI142" s="139">
        <v>2</v>
      </c>
      <c r="AJ142" s="139">
        <v>2</v>
      </c>
      <c r="AK142" s="139">
        <v>3</v>
      </c>
      <c r="AL142" s="139">
        <v>2</v>
      </c>
      <c r="AM142" s="139">
        <v>2</v>
      </c>
      <c r="AN142" s="139">
        <v>3</v>
      </c>
      <c r="AO142" s="139">
        <v>1</v>
      </c>
      <c r="AP142" s="139">
        <v>3</v>
      </c>
      <c r="AQ142" s="139">
        <v>3</v>
      </c>
      <c r="AR142" s="139">
        <v>3</v>
      </c>
      <c r="AS142" s="139">
        <v>3</v>
      </c>
      <c r="AT142" s="139">
        <v>3</v>
      </c>
    </row>
    <row r="143" spans="1:46">
      <c r="A143" s="183">
        <v>141</v>
      </c>
      <c r="B143" s="138">
        <v>2</v>
      </c>
      <c r="C143" s="139">
        <v>2</v>
      </c>
      <c r="D143" s="139">
        <v>3</v>
      </c>
      <c r="E143" s="139">
        <v>1</v>
      </c>
      <c r="F143" s="139">
        <v>3</v>
      </c>
      <c r="G143" s="139">
        <v>3</v>
      </c>
      <c r="H143" s="139">
        <v>2</v>
      </c>
      <c r="I143" s="139">
        <v>2</v>
      </c>
      <c r="J143" s="139">
        <v>1</v>
      </c>
      <c r="K143" s="139">
        <v>3</v>
      </c>
      <c r="L143" s="139">
        <v>2</v>
      </c>
      <c r="M143" s="139">
        <v>1</v>
      </c>
      <c r="N143" s="139">
        <v>3</v>
      </c>
      <c r="O143" s="139">
        <v>1</v>
      </c>
      <c r="P143" s="139">
        <v>3</v>
      </c>
      <c r="Q143" s="139">
        <v>3</v>
      </c>
      <c r="R143" s="139">
        <v>3</v>
      </c>
      <c r="S143" s="139">
        <v>3</v>
      </c>
      <c r="T143" s="139">
        <v>3</v>
      </c>
      <c r="U143" s="139">
        <v>2</v>
      </c>
      <c r="V143" s="139">
        <v>1</v>
      </c>
      <c r="W143" s="139">
        <v>2</v>
      </c>
      <c r="X143" s="139">
        <v>2</v>
      </c>
      <c r="Y143" s="139">
        <v>1</v>
      </c>
      <c r="Z143" s="139"/>
      <c r="AA143" s="139"/>
      <c r="AB143" s="139"/>
      <c r="AC143" s="139"/>
      <c r="AD143" s="139"/>
      <c r="AE143" s="139"/>
      <c r="AF143" s="139"/>
      <c r="AG143" s="139"/>
      <c r="AH143" s="139"/>
      <c r="AI143" s="139"/>
      <c r="AJ143" s="139"/>
      <c r="AK143" s="139"/>
      <c r="AL143" s="139"/>
      <c r="AM143" s="139"/>
      <c r="AN143" s="139"/>
      <c r="AO143" s="139"/>
      <c r="AP143" s="139"/>
      <c r="AQ143" s="139"/>
      <c r="AR143" s="139"/>
      <c r="AS143" s="139"/>
      <c r="AT143" s="139"/>
    </row>
    <row r="144" spans="1:46">
      <c r="A144" s="183">
        <v>142</v>
      </c>
      <c r="B144" s="138">
        <v>3</v>
      </c>
      <c r="C144" s="139">
        <v>2</v>
      </c>
      <c r="D144" s="139">
        <v>2</v>
      </c>
      <c r="E144" s="139">
        <v>2</v>
      </c>
      <c r="F144" s="139">
        <v>2</v>
      </c>
      <c r="G144" s="139">
        <v>3</v>
      </c>
      <c r="H144" s="139">
        <v>3</v>
      </c>
      <c r="I144" s="139">
        <v>3</v>
      </c>
      <c r="J144" s="139">
        <v>3</v>
      </c>
      <c r="K144" s="139">
        <v>3</v>
      </c>
      <c r="L144" s="139">
        <v>3</v>
      </c>
      <c r="M144" s="139">
        <v>3</v>
      </c>
      <c r="N144" s="139">
        <v>2</v>
      </c>
      <c r="O144" s="139">
        <v>3</v>
      </c>
      <c r="P144" s="139">
        <v>2</v>
      </c>
      <c r="Q144" s="139">
        <v>3</v>
      </c>
      <c r="R144" s="139">
        <v>2</v>
      </c>
      <c r="S144" s="139">
        <v>2</v>
      </c>
      <c r="T144" s="139">
        <v>2</v>
      </c>
      <c r="U144" s="139">
        <v>1</v>
      </c>
      <c r="V144" s="139">
        <v>1</v>
      </c>
      <c r="W144" s="139">
        <v>2</v>
      </c>
      <c r="X144" s="139">
        <v>2</v>
      </c>
      <c r="Y144" s="139">
        <v>2</v>
      </c>
      <c r="Z144" s="139"/>
      <c r="AA144" s="139"/>
      <c r="AB144" s="139"/>
      <c r="AC144" s="139"/>
      <c r="AD144" s="139"/>
      <c r="AE144" s="139"/>
      <c r="AF144" s="139"/>
      <c r="AG144" s="139"/>
      <c r="AH144" s="139"/>
      <c r="AI144" s="139"/>
      <c r="AJ144" s="139"/>
      <c r="AK144" s="139"/>
      <c r="AL144" s="139"/>
      <c r="AM144" s="139"/>
      <c r="AN144" s="139"/>
      <c r="AO144" s="139"/>
      <c r="AP144" s="139"/>
      <c r="AQ144" s="139"/>
      <c r="AR144" s="139"/>
      <c r="AS144" s="139"/>
      <c r="AT144" s="139"/>
    </row>
    <row r="145" spans="1:46">
      <c r="A145" s="183">
        <v>143</v>
      </c>
      <c r="B145" s="138">
        <v>2</v>
      </c>
      <c r="C145" s="139">
        <v>2</v>
      </c>
      <c r="D145" s="139">
        <v>2</v>
      </c>
      <c r="E145" s="139">
        <v>2</v>
      </c>
      <c r="F145" s="139">
        <v>2</v>
      </c>
      <c r="G145" s="139">
        <v>2</v>
      </c>
      <c r="H145" s="139">
        <v>3</v>
      </c>
      <c r="I145" s="139">
        <v>1</v>
      </c>
      <c r="J145" s="139">
        <v>2</v>
      </c>
      <c r="K145" s="139">
        <v>3</v>
      </c>
      <c r="L145" s="139">
        <v>1</v>
      </c>
      <c r="M145" s="139">
        <v>2</v>
      </c>
      <c r="N145" s="139">
        <v>2</v>
      </c>
      <c r="O145" s="139">
        <v>3</v>
      </c>
      <c r="P145" s="139">
        <v>1</v>
      </c>
      <c r="Q145" s="139">
        <v>2</v>
      </c>
      <c r="R145" s="139">
        <v>3</v>
      </c>
      <c r="S145" s="139">
        <v>1</v>
      </c>
      <c r="T145" s="139">
        <v>2</v>
      </c>
      <c r="U145" s="139">
        <v>1</v>
      </c>
      <c r="V145" s="139">
        <v>2</v>
      </c>
      <c r="W145" s="139">
        <v>3</v>
      </c>
      <c r="X145" s="139">
        <v>3</v>
      </c>
      <c r="Y145" s="139">
        <v>3</v>
      </c>
      <c r="Z145" s="139"/>
      <c r="AA145" s="139"/>
      <c r="AB145" s="139">
        <v>2</v>
      </c>
      <c r="AC145" s="139">
        <v>2</v>
      </c>
      <c r="AD145" s="139">
        <v>2</v>
      </c>
      <c r="AE145" s="139">
        <v>2</v>
      </c>
      <c r="AF145" s="139">
        <v>1</v>
      </c>
      <c r="AG145" s="139">
        <v>3</v>
      </c>
      <c r="AH145" s="139">
        <v>2</v>
      </c>
      <c r="AI145" s="139">
        <v>2</v>
      </c>
      <c r="AJ145" s="139">
        <v>2</v>
      </c>
      <c r="AK145" s="139">
        <v>2</v>
      </c>
      <c r="AL145" s="139">
        <v>2</v>
      </c>
      <c r="AM145" s="139">
        <v>2</v>
      </c>
      <c r="AN145" s="139">
        <v>2</v>
      </c>
      <c r="AO145" s="139">
        <v>2</v>
      </c>
      <c r="AP145" s="139">
        <v>2</v>
      </c>
      <c r="AQ145" s="139">
        <v>2</v>
      </c>
      <c r="AR145" s="139">
        <v>2</v>
      </c>
      <c r="AS145" s="139">
        <v>2</v>
      </c>
      <c r="AT145" s="139">
        <v>2</v>
      </c>
    </row>
    <row r="146" spans="1:46">
      <c r="A146" s="183">
        <v>144</v>
      </c>
      <c r="B146" s="138">
        <v>2</v>
      </c>
      <c r="C146" s="139">
        <v>2</v>
      </c>
      <c r="D146" s="139">
        <v>2</v>
      </c>
      <c r="E146" s="139">
        <v>3</v>
      </c>
      <c r="F146" s="139">
        <v>2</v>
      </c>
      <c r="G146" s="139">
        <v>3</v>
      </c>
      <c r="H146" s="139">
        <v>3</v>
      </c>
      <c r="I146" s="139">
        <v>2</v>
      </c>
      <c r="J146" s="139">
        <v>2</v>
      </c>
      <c r="K146" s="139">
        <v>1</v>
      </c>
      <c r="L146" s="139">
        <v>1</v>
      </c>
      <c r="M146" s="139">
        <v>2</v>
      </c>
      <c r="N146" s="139">
        <v>3</v>
      </c>
      <c r="O146" s="139">
        <v>2</v>
      </c>
      <c r="P146" s="139">
        <v>2</v>
      </c>
      <c r="Q146" s="139">
        <v>2</v>
      </c>
      <c r="R146" s="139">
        <v>1</v>
      </c>
      <c r="S146" s="139">
        <v>3</v>
      </c>
      <c r="T146" s="139">
        <v>2</v>
      </c>
      <c r="U146" s="139">
        <v>1</v>
      </c>
      <c r="V146" s="139">
        <v>2</v>
      </c>
      <c r="W146" s="139">
        <v>3</v>
      </c>
      <c r="X146" s="139">
        <v>2</v>
      </c>
      <c r="Y146" s="139">
        <v>3</v>
      </c>
      <c r="Z146" s="139">
        <v>3</v>
      </c>
      <c r="AA146" s="139">
        <v>2</v>
      </c>
      <c r="AB146" s="139">
        <v>2</v>
      </c>
      <c r="AC146" s="139">
        <v>2</v>
      </c>
      <c r="AD146" s="139">
        <v>3</v>
      </c>
      <c r="AE146" s="139">
        <v>2</v>
      </c>
      <c r="AF146" s="139">
        <v>2</v>
      </c>
      <c r="AG146" s="139">
        <v>2</v>
      </c>
      <c r="AH146" s="139">
        <v>3</v>
      </c>
      <c r="AI146" s="139">
        <v>2</v>
      </c>
      <c r="AJ146" s="139">
        <v>3</v>
      </c>
      <c r="AK146" s="139">
        <v>2</v>
      </c>
      <c r="AL146" s="139">
        <v>1</v>
      </c>
      <c r="AM146" s="139">
        <v>2</v>
      </c>
      <c r="AN146" s="139">
        <v>3</v>
      </c>
      <c r="AO146" s="139">
        <v>1</v>
      </c>
      <c r="AP146" s="139">
        <v>2</v>
      </c>
      <c r="AQ146" s="139">
        <v>2</v>
      </c>
      <c r="AR146" s="139">
        <v>3</v>
      </c>
      <c r="AS146" s="139">
        <v>2</v>
      </c>
      <c r="AT146" s="139">
        <v>2</v>
      </c>
    </row>
    <row r="147" spans="1:46">
      <c r="A147" s="183">
        <v>145</v>
      </c>
      <c r="B147" s="138">
        <v>2</v>
      </c>
      <c r="C147" s="139">
        <v>2</v>
      </c>
      <c r="D147" s="139">
        <v>1</v>
      </c>
      <c r="E147" s="139">
        <v>3</v>
      </c>
      <c r="F147" s="139">
        <v>1</v>
      </c>
      <c r="G147" s="139">
        <v>2</v>
      </c>
      <c r="H147" s="139">
        <v>3</v>
      </c>
      <c r="I147" s="139">
        <v>2</v>
      </c>
      <c r="J147" s="139">
        <v>1</v>
      </c>
      <c r="K147" s="139">
        <v>2</v>
      </c>
      <c r="L147" s="139">
        <v>1</v>
      </c>
      <c r="M147" s="139">
        <v>1</v>
      </c>
      <c r="N147" s="139">
        <v>2</v>
      </c>
      <c r="O147" s="139">
        <v>3</v>
      </c>
      <c r="P147" s="139">
        <v>3</v>
      </c>
      <c r="Q147" s="139">
        <v>2</v>
      </c>
      <c r="R147" s="139">
        <v>2</v>
      </c>
      <c r="S147" s="139">
        <v>2</v>
      </c>
      <c r="T147" s="139">
        <v>1</v>
      </c>
      <c r="U147" s="139">
        <v>3</v>
      </c>
      <c r="V147" s="139">
        <v>2</v>
      </c>
      <c r="W147" s="139">
        <v>1</v>
      </c>
      <c r="X147" s="139">
        <v>2</v>
      </c>
      <c r="Y147" s="139">
        <v>3</v>
      </c>
      <c r="Z147" s="139">
        <v>3</v>
      </c>
      <c r="AA147" s="139">
        <v>2</v>
      </c>
      <c r="AB147" s="139">
        <v>2</v>
      </c>
      <c r="AC147" s="139">
        <v>2</v>
      </c>
      <c r="AD147" s="139">
        <v>3</v>
      </c>
      <c r="AE147" s="139">
        <v>2</v>
      </c>
      <c r="AF147" s="139">
        <v>2</v>
      </c>
      <c r="AG147" s="139">
        <v>3</v>
      </c>
      <c r="AH147" s="139">
        <v>1</v>
      </c>
      <c r="AI147" s="139">
        <v>2</v>
      </c>
      <c r="AJ147" s="139">
        <v>3</v>
      </c>
      <c r="AK147" s="139">
        <v>2</v>
      </c>
      <c r="AL147" s="139">
        <v>1</v>
      </c>
      <c r="AM147" s="139">
        <v>2</v>
      </c>
      <c r="AN147" s="139">
        <v>3</v>
      </c>
      <c r="AO147" s="139">
        <v>1</v>
      </c>
      <c r="AP147" s="139">
        <v>2</v>
      </c>
      <c r="AQ147" s="139">
        <v>2</v>
      </c>
      <c r="AR147" s="139">
        <v>3</v>
      </c>
      <c r="AS147" s="139">
        <v>1</v>
      </c>
      <c r="AT147" s="139">
        <v>2</v>
      </c>
    </row>
    <row r="148" spans="1:46">
      <c r="A148" s="183">
        <v>146</v>
      </c>
      <c r="B148" s="138">
        <v>2</v>
      </c>
      <c r="C148" s="139">
        <v>2</v>
      </c>
      <c r="D148" s="139">
        <v>2</v>
      </c>
      <c r="E148" s="139">
        <v>2</v>
      </c>
      <c r="F148" s="139">
        <v>2</v>
      </c>
      <c r="G148" s="139">
        <v>1</v>
      </c>
      <c r="H148" s="139">
        <v>3</v>
      </c>
      <c r="I148" s="139"/>
      <c r="J148" s="139">
        <v>2</v>
      </c>
      <c r="K148" s="139"/>
      <c r="L148" s="139">
        <v>1</v>
      </c>
      <c r="M148" s="139">
        <v>3</v>
      </c>
      <c r="N148" s="139">
        <v>3</v>
      </c>
      <c r="O148" s="139">
        <v>3</v>
      </c>
      <c r="P148" s="139">
        <v>2</v>
      </c>
      <c r="Q148" s="139">
        <v>2</v>
      </c>
      <c r="R148" s="139">
        <v>1</v>
      </c>
      <c r="S148" s="139">
        <v>3</v>
      </c>
      <c r="T148" s="139">
        <v>2</v>
      </c>
      <c r="U148" s="139">
        <v>3</v>
      </c>
      <c r="V148" s="139">
        <v>2</v>
      </c>
      <c r="W148" s="139">
        <v>3</v>
      </c>
      <c r="X148" s="139">
        <v>2</v>
      </c>
      <c r="Y148" s="139">
        <v>2</v>
      </c>
      <c r="Z148" s="139">
        <v>2</v>
      </c>
      <c r="AA148" s="139">
        <v>3</v>
      </c>
      <c r="AB148" s="139">
        <v>3</v>
      </c>
      <c r="AC148" s="139">
        <v>2</v>
      </c>
      <c r="AD148" s="139">
        <v>1</v>
      </c>
      <c r="AE148" s="139">
        <v>2</v>
      </c>
      <c r="AF148" s="139">
        <v>3</v>
      </c>
      <c r="AG148" s="139">
        <v>2</v>
      </c>
      <c r="AH148" s="139">
        <v>3</v>
      </c>
      <c r="AI148" s="139">
        <v>2</v>
      </c>
      <c r="AJ148" s="139">
        <v>3</v>
      </c>
      <c r="AK148" s="139">
        <v>1</v>
      </c>
      <c r="AL148" s="139">
        <v>3</v>
      </c>
      <c r="AM148" s="139">
        <v>2</v>
      </c>
      <c r="AN148" s="139">
        <v>3</v>
      </c>
      <c r="AO148" s="139">
        <v>2</v>
      </c>
      <c r="AP148" s="139">
        <v>3</v>
      </c>
      <c r="AQ148" s="139">
        <v>2</v>
      </c>
      <c r="AR148" s="139">
        <v>2</v>
      </c>
      <c r="AS148" s="139">
        <v>2</v>
      </c>
      <c r="AT148" s="139">
        <v>2</v>
      </c>
    </row>
    <row r="149" spans="1:46">
      <c r="A149" s="183">
        <v>147</v>
      </c>
      <c r="B149" s="138">
        <v>1</v>
      </c>
      <c r="C149" s="139">
        <v>1</v>
      </c>
      <c r="D149" s="139">
        <v>2</v>
      </c>
      <c r="E149" s="139">
        <v>2</v>
      </c>
      <c r="F149" s="139">
        <v>1</v>
      </c>
      <c r="G149" s="139">
        <v>2</v>
      </c>
      <c r="H149" s="139">
        <v>1</v>
      </c>
      <c r="I149" s="139">
        <v>2</v>
      </c>
      <c r="J149" s="139">
        <v>2</v>
      </c>
      <c r="K149" s="139">
        <v>2</v>
      </c>
      <c r="L149" s="139">
        <v>1</v>
      </c>
      <c r="M149" s="139">
        <v>1</v>
      </c>
      <c r="N149" s="139">
        <v>1</v>
      </c>
      <c r="O149" s="139">
        <v>1</v>
      </c>
      <c r="P149" s="139">
        <v>2</v>
      </c>
      <c r="Q149" s="139">
        <v>1</v>
      </c>
      <c r="R149" s="139">
        <v>2</v>
      </c>
      <c r="S149" s="139">
        <v>2</v>
      </c>
      <c r="T149" s="139">
        <v>2</v>
      </c>
      <c r="U149" s="139">
        <v>1</v>
      </c>
      <c r="V149" s="139">
        <v>2</v>
      </c>
      <c r="W149" s="139">
        <v>1</v>
      </c>
      <c r="X149" s="139">
        <v>2</v>
      </c>
      <c r="Y149" s="139">
        <v>1</v>
      </c>
      <c r="Z149" s="139">
        <v>1</v>
      </c>
      <c r="AA149" s="139">
        <v>1</v>
      </c>
      <c r="AB149" s="139">
        <v>2</v>
      </c>
      <c r="AC149" s="139">
        <v>2</v>
      </c>
      <c r="AD149" s="139">
        <v>2</v>
      </c>
      <c r="AE149" s="139">
        <v>2</v>
      </c>
      <c r="AF149" s="139">
        <v>2</v>
      </c>
      <c r="AG149" s="139">
        <v>2</v>
      </c>
      <c r="AH149" s="139">
        <v>1</v>
      </c>
      <c r="AI149" s="139">
        <v>2</v>
      </c>
      <c r="AJ149" s="139">
        <v>2</v>
      </c>
      <c r="AK149" s="139">
        <v>2</v>
      </c>
      <c r="AL149" s="139">
        <v>2</v>
      </c>
      <c r="AM149" s="139">
        <v>1</v>
      </c>
      <c r="AN149" s="139">
        <v>1</v>
      </c>
      <c r="AO149" s="139">
        <v>2</v>
      </c>
      <c r="AP149" s="139">
        <v>1</v>
      </c>
      <c r="AQ149" s="139">
        <v>2</v>
      </c>
      <c r="AR149" s="139">
        <v>1</v>
      </c>
      <c r="AS149" s="139">
        <v>1</v>
      </c>
      <c r="AT149" s="139">
        <v>2</v>
      </c>
    </row>
    <row r="150" spans="1:46">
      <c r="A150" s="183">
        <v>148</v>
      </c>
      <c r="B150" s="138">
        <v>2</v>
      </c>
      <c r="C150" s="139">
        <v>1</v>
      </c>
      <c r="D150" s="139">
        <v>2</v>
      </c>
      <c r="E150" s="139">
        <v>3</v>
      </c>
      <c r="F150" s="139">
        <v>2</v>
      </c>
      <c r="G150" s="139">
        <v>2</v>
      </c>
      <c r="H150" s="139">
        <v>2</v>
      </c>
      <c r="I150" s="139">
        <v>1</v>
      </c>
      <c r="J150" s="139">
        <v>2</v>
      </c>
      <c r="K150" s="139">
        <v>3</v>
      </c>
      <c r="L150" s="139">
        <v>2</v>
      </c>
      <c r="M150" s="139">
        <v>1</v>
      </c>
      <c r="N150" s="139">
        <v>2</v>
      </c>
      <c r="O150" s="139"/>
      <c r="P150" s="139">
        <v>2</v>
      </c>
      <c r="Q150" s="139"/>
      <c r="R150" s="139">
        <v>1</v>
      </c>
      <c r="S150" s="139">
        <v>2</v>
      </c>
      <c r="T150" s="139">
        <v>2</v>
      </c>
      <c r="U150" s="139"/>
      <c r="V150" s="139">
        <v>2</v>
      </c>
      <c r="W150" s="139">
        <v>1</v>
      </c>
      <c r="X150" s="139">
        <v>2</v>
      </c>
      <c r="Y150" s="139">
        <v>1</v>
      </c>
      <c r="Z150" s="139">
        <v>2</v>
      </c>
      <c r="AA150" s="139">
        <v>1</v>
      </c>
      <c r="AB150" s="139">
        <v>2</v>
      </c>
      <c r="AC150" s="139">
        <v>2</v>
      </c>
      <c r="AD150" s="139">
        <v>2</v>
      </c>
      <c r="AE150" s="139">
        <v>1</v>
      </c>
      <c r="AF150" s="139">
        <v>1</v>
      </c>
      <c r="AG150" s="139">
        <v>1</v>
      </c>
      <c r="AH150" s="139">
        <v>2</v>
      </c>
      <c r="AI150" s="139">
        <v>2</v>
      </c>
      <c r="AJ150" s="139">
        <v>1</v>
      </c>
      <c r="AK150" s="139">
        <v>2</v>
      </c>
      <c r="AL150" s="139">
        <v>2</v>
      </c>
      <c r="AM150" s="139">
        <v>2</v>
      </c>
      <c r="AN150" s="139">
        <v>3</v>
      </c>
      <c r="AO150" s="139">
        <v>2</v>
      </c>
      <c r="AP150" s="139">
        <v>1</v>
      </c>
      <c r="AQ150" s="139">
        <v>2</v>
      </c>
      <c r="AR150" s="139">
        <v>3</v>
      </c>
      <c r="AS150" s="139">
        <v>2</v>
      </c>
      <c r="AT150" s="139">
        <v>1</v>
      </c>
    </row>
    <row r="151" spans="1:46">
      <c r="A151" s="183">
        <v>149</v>
      </c>
      <c r="B151" s="138">
        <v>1</v>
      </c>
      <c r="C151" s="139">
        <v>1</v>
      </c>
      <c r="D151" s="139">
        <v>2</v>
      </c>
      <c r="E151" s="139">
        <v>1</v>
      </c>
      <c r="F151" s="139">
        <v>2</v>
      </c>
      <c r="G151" s="139">
        <v>1</v>
      </c>
      <c r="H151" s="139">
        <v>1</v>
      </c>
      <c r="I151" s="139">
        <v>1</v>
      </c>
      <c r="J151" s="139">
        <v>2</v>
      </c>
      <c r="K151" s="139">
        <v>1</v>
      </c>
      <c r="L151" s="139">
        <v>2</v>
      </c>
      <c r="M151" s="139">
        <v>3</v>
      </c>
      <c r="N151" s="139">
        <v>1</v>
      </c>
      <c r="O151" s="139">
        <v>1</v>
      </c>
      <c r="P151" s="139">
        <v>2</v>
      </c>
      <c r="Q151" s="139">
        <v>1</v>
      </c>
      <c r="R151" s="139">
        <v>2</v>
      </c>
      <c r="S151" s="139">
        <v>2</v>
      </c>
      <c r="T151" s="139">
        <v>2</v>
      </c>
      <c r="U151" s="139">
        <v>1</v>
      </c>
      <c r="V151" s="139">
        <v>3</v>
      </c>
      <c r="W151" s="139">
        <v>1</v>
      </c>
      <c r="X151" s="139">
        <v>1</v>
      </c>
      <c r="Y151" s="139">
        <v>1</v>
      </c>
      <c r="Z151" s="139">
        <v>2</v>
      </c>
      <c r="AA151" s="139">
        <v>2</v>
      </c>
      <c r="AB151" s="139">
        <v>2</v>
      </c>
      <c r="AC151" s="139">
        <v>1</v>
      </c>
      <c r="AD151" s="139">
        <v>2</v>
      </c>
      <c r="AE151" s="139">
        <v>2</v>
      </c>
      <c r="AF151" s="139">
        <v>2</v>
      </c>
      <c r="AG151" s="139">
        <v>1</v>
      </c>
      <c r="AH151" s="139">
        <v>1</v>
      </c>
      <c r="AI151" s="139">
        <v>1</v>
      </c>
      <c r="AJ151" s="139">
        <v>2</v>
      </c>
      <c r="AK151" s="139">
        <v>1</v>
      </c>
      <c r="AL151" s="139">
        <v>1</v>
      </c>
      <c r="AM151" s="139">
        <v>1</v>
      </c>
      <c r="AN151" s="139">
        <v>2</v>
      </c>
      <c r="AO151" s="139">
        <v>1</v>
      </c>
      <c r="AP151" s="139">
        <v>1</v>
      </c>
      <c r="AQ151" s="139">
        <v>1</v>
      </c>
      <c r="AR151" s="139">
        <v>2</v>
      </c>
      <c r="AS151" s="139">
        <v>1</v>
      </c>
      <c r="AT151" s="139">
        <v>1</v>
      </c>
    </row>
    <row r="152" spans="1:46">
      <c r="A152" s="183">
        <v>150</v>
      </c>
      <c r="B152" s="138">
        <v>3</v>
      </c>
      <c r="C152" s="139">
        <v>2</v>
      </c>
      <c r="D152" s="139">
        <v>2</v>
      </c>
      <c r="E152" s="139">
        <v>2</v>
      </c>
      <c r="F152" s="139">
        <v>1</v>
      </c>
      <c r="G152" s="139">
        <v>3</v>
      </c>
      <c r="H152" s="139">
        <v>1</v>
      </c>
      <c r="I152" s="139">
        <v>1</v>
      </c>
      <c r="J152" s="139">
        <v>3</v>
      </c>
      <c r="K152" s="139">
        <v>2</v>
      </c>
      <c r="L152" s="139">
        <v>1</v>
      </c>
      <c r="M152" s="139">
        <v>3</v>
      </c>
      <c r="N152" s="139">
        <v>2</v>
      </c>
      <c r="O152" s="139">
        <v>1</v>
      </c>
      <c r="P152" s="139">
        <v>2</v>
      </c>
      <c r="Q152" s="139">
        <v>2</v>
      </c>
      <c r="R152" s="139">
        <v>1</v>
      </c>
      <c r="S152" s="139">
        <v>1</v>
      </c>
      <c r="T152" s="139">
        <v>2</v>
      </c>
      <c r="U152" s="139">
        <v>2</v>
      </c>
      <c r="V152" s="139">
        <v>1</v>
      </c>
      <c r="W152" s="139"/>
      <c r="X152" s="139">
        <v>2</v>
      </c>
      <c r="Y152" s="139">
        <v>1</v>
      </c>
      <c r="Z152" s="139">
        <v>3</v>
      </c>
      <c r="AA152" s="139">
        <v>2</v>
      </c>
      <c r="AB152" s="139">
        <v>2</v>
      </c>
      <c r="AC152" s="139">
        <v>1</v>
      </c>
      <c r="AD152" s="139">
        <v>1</v>
      </c>
      <c r="AE152" s="139">
        <v>1</v>
      </c>
      <c r="AF152" s="139">
        <v>2</v>
      </c>
      <c r="AG152" s="139"/>
      <c r="AH152" s="139">
        <v>1</v>
      </c>
      <c r="AI152" s="139">
        <v>2</v>
      </c>
      <c r="AJ152" s="139">
        <v>1</v>
      </c>
      <c r="AK152" s="139">
        <v>2</v>
      </c>
      <c r="AL152" s="139">
        <v>3</v>
      </c>
      <c r="AM152" s="139">
        <v>1</v>
      </c>
      <c r="AN152" s="139">
        <v>1</v>
      </c>
      <c r="AO152" s="139">
        <v>1</v>
      </c>
      <c r="AP152" s="139">
        <v>1</v>
      </c>
      <c r="AQ152" s="139">
        <v>1</v>
      </c>
      <c r="AR152" s="139">
        <v>1</v>
      </c>
      <c r="AS152" s="139">
        <v>1</v>
      </c>
      <c r="AT152" s="139">
        <v>1</v>
      </c>
    </row>
    <row r="153" spans="1:46">
      <c r="A153" s="183">
        <v>151</v>
      </c>
      <c r="B153" s="138">
        <v>1</v>
      </c>
      <c r="C153" s="139">
        <v>1</v>
      </c>
      <c r="D153" s="139">
        <v>1</v>
      </c>
      <c r="E153" s="139">
        <v>1</v>
      </c>
      <c r="F153" s="139">
        <v>1</v>
      </c>
      <c r="G153" s="139">
        <v>1</v>
      </c>
      <c r="H153" s="139">
        <v>1</v>
      </c>
      <c r="I153" s="139">
        <v>1</v>
      </c>
      <c r="J153" s="139">
        <v>1</v>
      </c>
      <c r="K153" s="139">
        <v>1</v>
      </c>
      <c r="L153" s="139">
        <v>1</v>
      </c>
      <c r="M153" s="139">
        <v>1</v>
      </c>
      <c r="N153" s="139">
        <v>1</v>
      </c>
      <c r="O153" s="139">
        <v>1</v>
      </c>
      <c r="P153" s="139">
        <v>1</v>
      </c>
      <c r="Q153" s="139">
        <v>1</v>
      </c>
      <c r="R153" s="139">
        <v>1</v>
      </c>
      <c r="S153" s="139">
        <v>1</v>
      </c>
      <c r="T153" s="139">
        <v>1</v>
      </c>
      <c r="U153" s="139">
        <v>1</v>
      </c>
      <c r="V153" s="139">
        <v>1</v>
      </c>
      <c r="W153" s="139">
        <v>1</v>
      </c>
      <c r="X153" s="139">
        <v>1</v>
      </c>
      <c r="Y153" s="139">
        <v>1</v>
      </c>
      <c r="Z153" s="139">
        <v>1</v>
      </c>
      <c r="AA153" s="139">
        <v>1</v>
      </c>
      <c r="AB153" s="139">
        <v>1</v>
      </c>
      <c r="AC153" s="139">
        <v>1</v>
      </c>
      <c r="AD153" s="139">
        <v>1</v>
      </c>
      <c r="AE153" s="139">
        <v>1</v>
      </c>
      <c r="AF153" s="139">
        <v>1</v>
      </c>
      <c r="AG153" s="139">
        <v>1</v>
      </c>
      <c r="AH153" s="139">
        <v>1</v>
      </c>
      <c r="AI153" s="139">
        <v>1</v>
      </c>
      <c r="AJ153" s="139">
        <v>1</v>
      </c>
      <c r="AK153" s="139">
        <v>1</v>
      </c>
      <c r="AL153" s="139">
        <v>1</v>
      </c>
      <c r="AM153" s="139">
        <v>1</v>
      </c>
      <c r="AN153" s="139">
        <v>1</v>
      </c>
      <c r="AO153" s="139">
        <v>1</v>
      </c>
      <c r="AP153" s="139">
        <v>1</v>
      </c>
      <c r="AQ153" s="139">
        <v>1</v>
      </c>
      <c r="AR153" s="139">
        <v>1</v>
      </c>
      <c r="AS153" s="139">
        <v>1</v>
      </c>
      <c r="AT153" s="139">
        <v>1</v>
      </c>
    </row>
    <row r="154" spans="1:46">
      <c r="A154" s="183">
        <v>152</v>
      </c>
      <c r="B154" s="138">
        <v>2</v>
      </c>
      <c r="C154" s="139">
        <v>1</v>
      </c>
      <c r="D154" s="139">
        <v>1</v>
      </c>
      <c r="E154" s="139">
        <v>2</v>
      </c>
      <c r="F154" s="139">
        <v>3</v>
      </c>
      <c r="G154" s="139">
        <v>1</v>
      </c>
      <c r="H154" s="139">
        <v>2</v>
      </c>
      <c r="I154" s="139">
        <v>2</v>
      </c>
      <c r="J154" s="139">
        <v>1</v>
      </c>
      <c r="K154" s="139">
        <v>3</v>
      </c>
      <c r="L154" s="139">
        <v>1</v>
      </c>
      <c r="M154" s="139">
        <v>2</v>
      </c>
      <c r="N154" s="139">
        <v>3</v>
      </c>
      <c r="O154" s="139">
        <v>1</v>
      </c>
      <c r="P154" s="139">
        <v>2</v>
      </c>
      <c r="Q154" s="139">
        <v>2</v>
      </c>
      <c r="R154" s="139">
        <v>2</v>
      </c>
      <c r="S154" s="139">
        <v>1</v>
      </c>
      <c r="T154" s="139">
        <v>3</v>
      </c>
      <c r="U154" s="139">
        <v>1</v>
      </c>
      <c r="V154" s="139">
        <v>2</v>
      </c>
      <c r="W154" s="139">
        <v>2</v>
      </c>
      <c r="X154" s="139">
        <v>3</v>
      </c>
      <c r="Y154" s="139">
        <v>1</v>
      </c>
      <c r="Z154" s="139">
        <v>3</v>
      </c>
      <c r="AA154" s="139">
        <v>3</v>
      </c>
      <c r="AB154" s="139">
        <v>3</v>
      </c>
      <c r="AC154" s="139">
        <v>2</v>
      </c>
      <c r="AD154" s="139">
        <v>1</v>
      </c>
      <c r="AE154" s="139">
        <v>3</v>
      </c>
      <c r="AF154" s="139">
        <v>2</v>
      </c>
      <c r="AG154" s="139">
        <v>1</v>
      </c>
      <c r="AH154" s="139">
        <v>3</v>
      </c>
      <c r="AI154" s="139">
        <v>2</v>
      </c>
      <c r="AJ154" s="139">
        <v>1</v>
      </c>
      <c r="AK154" s="139">
        <v>2</v>
      </c>
      <c r="AL154" s="139">
        <v>3</v>
      </c>
      <c r="AM154" s="139">
        <v>2</v>
      </c>
      <c r="AN154" s="139">
        <v>2</v>
      </c>
      <c r="AO154" s="139">
        <v>1</v>
      </c>
      <c r="AP154" s="139">
        <v>1</v>
      </c>
      <c r="AQ154" s="139">
        <v>3</v>
      </c>
      <c r="AR154" s="139">
        <v>3</v>
      </c>
      <c r="AS154" s="139">
        <v>1</v>
      </c>
      <c r="AT154" s="139">
        <v>2</v>
      </c>
    </row>
    <row r="155" spans="1:46">
      <c r="A155" s="183">
        <v>153</v>
      </c>
      <c r="B155" s="138"/>
      <c r="C155" s="139"/>
      <c r="D155" s="139"/>
      <c r="E155" s="139"/>
      <c r="F155" s="139"/>
      <c r="G155" s="139"/>
      <c r="H155" s="139"/>
      <c r="I155" s="139"/>
      <c r="J155" s="139"/>
      <c r="K155" s="139"/>
      <c r="L155" s="139"/>
      <c r="M155" s="139"/>
      <c r="N155" s="139"/>
      <c r="O155" s="139"/>
      <c r="P155" s="139"/>
      <c r="Q155" s="139"/>
      <c r="R155" s="139"/>
      <c r="S155" s="139"/>
      <c r="T155" s="139"/>
      <c r="U155" s="139"/>
      <c r="V155" s="139"/>
      <c r="W155" s="139"/>
      <c r="X155" s="139"/>
      <c r="Y155" s="139"/>
      <c r="Z155" s="139"/>
      <c r="AA155" s="139"/>
      <c r="AB155" s="139"/>
      <c r="AC155" s="139"/>
      <c r="AD155" s="139"/>
      <c r="AE155" s="139"/>
      <c r="AF155" s="139"/>
      <c r="AG155" s="139"/>
      <c r="AH155" s="139"/>
      <c r="AI155" s="139"/>
      <c r="AJ155" s="139"/>
      <c r="AK155" s="139"/>
      <c r="AL155" s="139"/>
      <c r="AM155" s="139"/>
      <c r="AN155" s="139"/>
      <c r="AO155" s="139"/>
      <c r="AP155" s="139"/>
      <c r="AQ155" s="139"/>
      <c r="AR155" s="139"/>
      <c r="AS155" s="139"/>
      <c r="AT155" s="139"/>
    </row>
    <row r="156" spans="1:46">
      <c r="A156" s="183">
        <v>154</v>
      </c>
      <c r="B156" s="138">
        <v>1</v>
      </c>
      <c r="C156" s="139">
        <v>2</v>
      </c>
      <c r="D156" s="139">
        <v>3</v>
      </c>
      <c r="E156" s="139">
        <v>2</v>
      </c>
      <c r="F156" s="139">
        <v>1</v>
      </c>
      <c r="G156" s="139">
        <v>2</v>
      </c>
      <c r="H156" s="139">
        <v>3</v>
      </c>
      <c r="I156" s="139">
        <v>2</v>
      </c>
      <c r="J156" s="139">
        <v>1</v>
      </c>
      <c r="K156" s="139">
        <v>2</v>
      </c>
      <c r="L156" s="139">
        <v>3</v>
      </c>
      <c r="M156" s="139">
        <v>2</v>
      </c>
      <c r="N156" s="139">
        <v>1</v>
      </c>
      <c r="O156" s="139">
        <v>2</v>
      </c>
      <c r="P156" s="139">
        <v>3</v>
      </c>
      <c r="Q156" s="139">
        <v>2</v>
      </c>
      <c r="R156" s="139">
        <v>1</v>
      </c>
      <c r="S156" s="139">
        <v>2</v>
      </c>
      <c r="T156" s="139">
        <v>3</v>
      </c>
      <c r="U156" s="139">
        <v>2</v>
      </c>
      <c r="V156" s="139">
        <v>1</v>
      </c>
      <c r="W156" s="139">
        <v>2</v>
      </c>
      <c r="X156" s="139">
        <v>3</v>
      </c>
      <c r="Y156" s="139">
        <v>2</v>
      </c>
      <c r="Z156" s="139">
        <v>3</v>
      </c>
      <c r="AA156" s="139">
        <v>2</v>
      </c>
      <c r="AB156" s="139">
        <v>1</v>
      </c>
      <c r="AC156" s="139">
        <v>2</v>
      </c>
      <c r="AD156" s="139">
        <v>3</v>
      </c>
      <c r="AE156" s="139">
        <v>2</v>
      </c>
      <c r="AF156" s="139">
        <v>1</v>
      </c>
      <c r="AG156" s="139">
        <v>2</v>
      </c>
      <c r="AH156" s="139">
        <v>3</v>
      </c>
      <c r="AI156" s="139">
        <v>2</v>
      </c>
      <c r="AJ156" s="139">
        <v>1</v>
      </c>
      <c r="AK156" s="139">
        <v>2</v>
      </c>
      <c r="AL156" s="139">
        <v>3</v>
      </c>
      <c r="AM156" s="139">
        <v>2</v>
      </c>
      <c r="AN156" s="139">
        <v>1</v>
      </c>
      <c r="AO156" s="139">
        <v>2</v>
      </c>
      <c r="AP156" s="139">
        <v>3</v>
      </c>
      <c r="AQ156" s="139">
        <v>2</v>
      </c>
      <c r="AR156" s="139">
        <v>1</v>
      </c>
      <c r="AS156" s="139">
        <v>2</v>
      </c>
      <c r="AT156" s="139">
        <v>3</v>
      </c>
    </row>
    <row r="157" spans="1:46">
      <c r="A157" s="183">
        <v>155</v>
      </c>
      <c r="B157" s="138">
        <v>2</v>
      </c>
      <c r="C157" s="139">
        <v>2</v>
      </c>
      <c r="D157" s="139">
        <v>2</v>
      </c>
      <c r="E157" s="139">
        <v>2</v>
      </c>
      <c r="F157" s="139">
        <v>2</v>
      </c>
      <c r="G157" s="139">
        <v>3</v>
      </c>
      <c r="H157" s="139">
        <v>2</v>
      </c>
      <c r="I157" s="139">
        <v>1</v>
      </c>
      <c r="J157" s="139">
        <v>2</v>
      </c>
      <c r="K157" s="139">
        <v>2</v>
      </c>
      <c r="L157" s="139">
        <v>2</v>
      </c>
      <c r="M157" s="139">
        <v>3</v>
      </c>
      <c r="N157" s="139">
        <v>2</v>
      </c>
      <c r="O157" s="139">
        <v>2</v>
      </c>
      <c r="P157" s="139">
        <v>2</v>
      </c>
      <c r="Q157" s="139">
        <v>2</v>
      </c>
      <c r="R157" s="139">
        <v>1</v>
      </c>
      <c r="S157" s="139">
        <v>2</v>
      </c>
      <c r="T157" s="139">
        <v>1</v>
      </c>
      <c r="U157" s="139">
        <v>1</v>
      </c>
      <c r="V157" s="139">
        <v>2</v>
      </c>
      <c r="W157" s="139">
        <v>1</v>
      </c>
      <c r="X157" s="139">
        <v>1</v>
      </c>
      <c r="Y157" s="139">
        <v>1</v>
      </c>
      <c r="Z157" s="139">
        <v>2</v>
      </c>
      <c r="AA157" s="139">
        <v>3</v>
      </c>
      <c r="AB157" s="139">
        <v>2</v>
      </c>
      <c r="AC157" s="139">
        <v>2</v>
      </c>
      <c r="AD157" s="139">
        <v>3</v>
      </c>
      <c r="AE157" s="139">
        <v>3</v>
      </c>
      <c r="AF157" s="139">
        <v>3</v>
      </c>
      <c r="AG157" s="139">
        <v>2</v>
      </c>
      <c r="AH157" s="139">
        <v>2</v>
      </c>
      <c r="AI157" s="139">
        <v>3</v>
      </c>
      <c r="AJ157" s="139">
        <v>3</v>
      </c>
      <c r="AK157" s="139">
        <v>2</v>
      </c>
      <c r="AL157" s="139">
        <v>2</v>
      </c>
      <c r="AM157" s="139">
        <v>2</v>
      </c>
      <c r="AN157" s="139">
        <v>2</v>
      </c>
      <c r="AO157" s="139">
        <v>1</v>
      </c>
      <c r="AP157" s="139">
        <v>2</v>
      </c>
      <c r="AQ157" s="139">
        <v>2</v>
      </c>
      <c r="AR157" s="139">
        <v>1</v>
      </c>
      <c r="AS157" s="139">
        <v>2</v>
      </c>
      <c r="AT157" s="139">
        <v>2</v>
      </c>
    </row>
    <row r="158" spans="1:46">
      <c r="A158" s="183">
        <v>156</v>
      </c>
      <c r="B158" s="138">
        <v>2</v>
      </c>
      <c r="C158" s="139">
        <v>3</v>
      </c>
      <c r="D158" s="139">
        <v>2</v>
      </c>
      <c r="E158" s="139">
        <v>3</v>
      </c>
      <c r="F158" s="139">
        <v>2</v>
      </c>
      <c r="G158" s="139">
        <v>1</v>
      </c>
      <c r="H158" s="139">
        <v>3</v>
      </c>
      <c r="I158" s="139">
        <v>1</v>
      </c>
      <c r="J158" s="139">
        <v>2</v>
      </c>
      <c r="K158" s="139">
        <v>2</v>
      </c>
      <c r="L158" s="139">
        <v>3</v>
      </c>
      <c r="M158" s="139">
        <v>2</v>
      </c>
      <c r="N158" s="139">
        <v>2</v>
      </c>
      <c r="O158" s="139">
        <v>1</v>
      </c>
      <c r="P158" s="139">
        <v>2</v>
      </c>
      <c r="Q158" s="139">
        <v>1</v>
      </c>
      <c r="R158" s="139">
        <v>2</v>
      </c>
      <c r="S158" s="139">
        <v>1</v>
      </c>
      <c r="T158" s="139">
        <v>2</v>
      </c>
      <c r="U158" s="139">
        <v>1</v>
      </c>
      <c r="V158" s="139">
        <v>2</v>
      </c>
      <c r="W158" s="139">
        <v>1</v>
      </c>
      <c r="X158" s="139">
        <v>2</v>
      </c>
      <c r="Y158" s="139">
        <v>1</v>
      </c>
      <c r="Z158" s="139"/>
      <c r="AA158" s="139">
        <v>3</v>
      </c>
      <c r="AB158" s="139">
        <v>2</v>
      </c>
      <c r="AC158" s="139">
        <v>2</v>
      </c>
      <c r="AD158" s="139">
        <v>3</v>
      </c>
      <c r="AE158" s="139">
        <v>1</v>
      </c>
      <c r="AF158" s="139">
        <v>1</v>
      </c>
      <c r="AG158" s="139">
        <v>3</v>
      </c>
      <c r="AH158" s="139">
        <v>1</v>
      </c>
      <c r="AI158" s="139">
        <v>3</v>
      </c>
      <c r="AJ158" s="139">
        <v>2</v>
      </c>
      <c r="AK158" s="139">
        <v>2</v>
      </c>
      <c r="AL158" s="139">
        <v>1</v>
      </c>
      <c r="AM158" s="139">
        <v>3</v>
      </c>
      <c r="AN158" s="139">
        <v>2</v>
      </c>
      <c r="AO158" s="139">
        <v>1</v>
      </c>
      <c r="AP158" s="139">
        <v>3</v>
      </c>
      <c r="AQ158" s="139">
        <v>2</v>
      </c>
      <c r="AR158" s="139">
        <v>1</v>
      </c>
      <c r="AS158" s="139">
        <v>2</v>
      </c>
      <c r="AT158" s="139">
        <v>3</v>
      </c>
    </row>
    <row r="159" spans="1:46">
      <c r="A159" s="183">
        <v>157</v>
      </c>
      <c r="B159" s="138">
        <v>3</v>
      </c>
      <c r="C159" s="139">
        <v>2</v>
      </c>
      <c r="D159" s="139">
        <v>2</v>
      </c>
      <c r="E159" s="139">
        <v>2</v>
      </c>
      <c r="F159" s="139">
        <v>3</v>
      </c>
      <c r="G159" s="139">
        <v>1</v>
      </c>
      <c r="H159" s="139">
        <v>1</v>
      </c>
      <c r="I159" s="139">
        <v>3</v>
      </c>
      <c r="J159" s="139">
        <v>2</v>
      </c>
      <c r="K159" s="139">
        <v>2</v>
      </c>
      <c r="L159" s="139">
        <v>3</v>
      </c>
      <c r="M159" s="139">
        <v>3</v>
      </c>
      <c r="N159" s="139">
        <v>3</v>
      </c>
      <c r="O159" s="139">
        <v>2</v>
      </c>
      <c r="P159" s="139">
        <v>3</v>
      </c>
      <c r="Q159" s="139">
        <v>1</v>
      </c>
      <c r="R159" s="139">
        <v>1</v>
      </c>
      <c r="S159" s="139">
        <v>3</v>
      </c>
      <c r="T159" s="139">
        <v>2</v>
      </c>
      <c r="U159" s="139">
        <v>2</v>
      </c>
      <c r="V159" s="139">
        <v>3</v>
      </c>
      <c r="W159" s="139">
        <v>1</v>
      </c>
      <c r="X159" s="139">
        <v>3</v>
      </c>
      <c r="Y159" s="139">
        <v>1</v>
      </c>
      <c r="Z159" s="139">
        <v>2</v>
      </c>
      <c r="AA159" s="139">
        <v>3</v>
      </c>
      <c r="AB159" s="139">
        <v>3</v>
      </c>
      <c r="AC159" s="139">
        <v>2</v>
      </c>
      <c r="AD159" s="139">
        <v>1</v>
      </c>
      <c r="AE159" s="139">
        <v>3</v>
      </c>
      <c r="AF159" s="139">
        <v>3</v>
      </c>
      <c r="AG159" s="139">
        <v>2</v>
      </c>
      <c r="AH159" s="139">
        <v>3</v>
      </c>
      <c r="AI159" s="139">
        <v>1</v>
      </c>
      <c r="AJ159" s="139">
        <v>2</v>
      </c>
      <c r="AK159" s="139">
        <v>3</v>
      </c>
      <c r="AL159" s="139">
        <v>3</v>
      </c>
      <c r="AM159" s="139">
        <v>2</v>
      </c>
      <c r="AN159" s="139">
        <v>2</v>
      </c>
      <c r="AO159" s="139">
        <v>3</v>
      </c>
      <c r="AP159" s="139">
        <v>3</v>
      </c>
      <c r="AQ159" s="139">
        <v>3</v>
      </c>
      <c r="AR159" s="139">
        <v>2</v>
      </c>
      <c r="AS159" s="139">
        <v>3</v>
      </c>
      <c r="AT159" s="139">
        <v>1</v>
      </c>
    </row>
    <row r="160" spans="1:46">
      <c r="A160" s="183">
        <v>158</v>
      </c>
      <c r="B160" s="138">
        <v>2</v>
      </c>
      <c r="C160" s="139">
        <v>2</v>
      </c>
      <c r="D160" s="139">
        <v>2</v>
      </c>
      <c r="E160" s="139">
        <v>2</v>
      </c>
      <c r="F160" s="139">
        <v>2</v>
      </c>
      <c r="G160" s="139">
        <v>2</v>
      </c>
      <c r="H160" s="139">
        <v>2</v>
      </c>
      <c r="I160" s="139">
        <v>2</v>
      </c>
      <c r="J160" s="139">
        <v>2</v>
      </c>
      <c r="K160" s="139">
        <v>1</v>
      </c>
      <c r="L160" s="139">
        <v>1</v>
      </c>
      <c r="M160" s="139">
        <v>1</v>
      </c>
      <c r="N160" s="139">
        <v>1</v>
      </c>
      <c r="O160" s="139">
        <v>1</v>
      </c>
      <c r="P160" s="139">
        <v>1</v>
      </c>
      <c r="Q160" s="139">
        <v>1</v>
      </c>
      <c r="R160" s="139">
        <v>1</v>
      </c>
      <c r="S160" s="139">
        <v>1</v>
      </c>
      <c r="T160" s="139">
        <v>1</v>
      </c>
      <c r="U160" s="139">
        <v>1</v>
      </c>
      <c r="V160" s="139">
        <v>1</v>
      </c>
      <c r="W160" s="139">
        <v>1</v>
      </c>
      <c r="X160" s="139">
        <v>1</v>
      </c>
      <c r="Y160" s="139">
        <v>1</v>
      </c>
      <c r="Z160" s="139">
        <v>1</v>
      </c>
      <c r="AA160" s="139">
        <v>1</v>
      </c>
      <c r="AB160" s="139">
        <v>1</v>
      </c>
      <c r="AC160" s="139">
        <v>1</v>
      </c>
      <c r="AD160" s="139">
        <v>2</v>
      </c>
      <c r="AE160" s="139">
        <v>2</v>
      </c>
      <c r="AF160" s="139">
        <v>2</v>
      </c>
      <c r="AG160" s="139">
        <v>2</v>
      </c>
      <c r="AH160" s="139">
        <v>2</v>
      </c>
      <c r="AI160" s="139">
        <v>1</v>
      </c>
      <c r="AJ160" s="139">
        <v>1</v>
      </c>
      <c r="AK160" s="139">
        <v>1</v>
      </c>
      <c r="AL160" s="139">
        <v>1</v>
      </c>
      <c r="AM160" s="139">
        <v>1</v>
      </c>
      <c r="AN160" s="139">
        <v>1</v>
      </c>
      <c r="AO160" s="139">
        <v>1</v>
      </c>
      <c r="AP160" s="139">
        <v>1</v>
      </c>
      <c r="AQ160" s="139">
        <v>1</v>
      </c>
      <c r="AR160" s="139">
        <v>1</v>
      </c>
      <c r="AS160" s="139">
        <v>1</v>
      </c>
      <c r="AT160" s="139">
        <v>1</v>
      </c>
    </row>
    <row r="161" spans="1:46">
      <c r="A161" s="183">
        <v>159</v>
      </c>
      <c r="B161" s="138">
        <v>3</v>
      </c>
      <c r="C161" s="139">
        <v>2</v>
      </c>
      <c r="D161" s="139">
        <v>2</v>
      </c>
      <c r="E161" s="139">
        <v>2</v>
      </c>
      <c r="F161" s="139">
        <v>2</v>
      </c>
      <c r="G161" s="139">
        <v>3</v>
      </c>
      <c r="H161" s="139">
        <v>3</v>
      </c>
      <c r="I161" s="139">
        <v>3</v>
      </c>
      <c r="J161" s="139">
        <v>3</v>
      </c>
      <c r="K161" s="139">
        <v>3</v>
      </c>
      <c r="L161" s="139">
        <v>3</v>
      </c>
      <c r="M161" s="139">
        <v>2</v>
      </c>
      <c r="N161" s="139">
        <v>2</v>
      </c>
      <c r="O161" s="139">
        <v>2</v>
      </c>
      <c r="P161" s="139">
        <v>2</v>
      </c>
      <c r="Q161" s="139">
        <v>2</v>
      </c>
      <c r="R161" s="139">
        <v>3</v>
      </c>
      <c r="S161" s="139">
        <v>3</v>
      </c>
      <c r="T161" s="139">
        <v>3</v>
      </c>
      <c r="U161" s="139">
        <v>3</v>
      </c>
      <c r="V161" s="139">
        <v>3</v>
      </c>
      <c r="W161" s="139">
        <v>3</v>
      </c>
      <c r="X161" s="139">
        <v>3</v>
      </c>
      <c r="Y161" s="139">
        <v>2</v>
      </c>
      <c r="Z161" s="139">
        <v>3</v>
      </c>
      <c r="AA161" s="139">
        <v>2</v>
      </c>
      <c r="AB161" s="139">
        <v>3</v>
      </c>
      <c r="AC161" s="139">
        <v>2</v>
      </c>
      <c r="AD161" s="139">
        <v>3</v>
      </c>
      <c r="AE161" s="139">
        <v>2</v>
      </c>
      <c r="AF161" s="139">
        <v>3</v>
      </c>
      <c r="AG161" s="139">
        <v>2</v>
      </c>
      <c r="AH161" s="139">
        <v>3</v>
      </c>
      <c r="AI161" s="139">
        <v>2</v>
      </c>
      <c r="AJ161" s="139">
        <v>3</v>
      </c>
      <c r="AK161" s="139">
        <v>2</v>
      </c>
      <c r="AL161" s="139">
        <v>3</v>
      </c>
      <c r="AM161" s="139">
        <v>2</v>
      </c>
      <c r="AN161" s="139">
        <v>3</v>
      </c>
      <c r="AO161" s="139">
        <v>3</v>
      </c>
      <c r="AP161" s="139">
        <v>3</v>
      </c>
      <c r="AQ161" s="139">
        <v>3</v>
      </c>
      <c r="AR161" s="139">
        <v>2</v>
      </c>
      <c r="AS161" s="139">
        <v>2</v>
      </c>
      <c r="AT161" s="139">
        <v>2</v>
      </c>
    </row>
    <row r="162" spans="1:46">
      <c r="A162" s="183">
        <v>160</v>
      </c>
      <c r="B162" s="138">
        <v>1</v>
      </c>
      <c r="C162" s="139">
        <v>1</v>
      </c>
      <c r="D162" s="139">
        <v>1</v>
      </c>
      <c r="E162" s="139">
        <v>1</v>
      </c>
      <c r="F162" s="139">
        <v>1</v>
      </c>
      <c r="G162" s="139">
        <v>2</v>
      </c>
      <c r="H162" s="139">
        <v>1</v>
      </c>
      <c r="I162" s="139">
        <v>2</v>
      </c>
      <c r="J162" s="139">
        <v>2</v>
      </c>
      <c r="K162" s="139">
        <v>2</v>
      </c>
      <c r="L162" s="139">
        <v>1</v>
      </c>
      <c r="M162" s="139">
        <v>2</v>
      </c>
      <c r="N162" s="139">
        <v>1</v>
      </c>
      <c r="O162" s="139">
        <v>1</v>
      </c>
      <c r="P162" s="139">
        <v>1</v>
      </c>
      <c r="Q162" s="139">
        <v>1</v>
      </c>
      <c r="R162" s="139">
        <v>1</v>
      </c>
      <c r="S162" s="139">
        <v>1</v>
      </c>
      <c r="T162" s="139">
        <v>1</v>
      </c>
      <c r="U162" s="139">
        <v>1</v>
      </c>
      <c r="V162" s="139">
        <v>1</v>
      </c>
      <c r="W162" s="139">
        <v>1</v>
      </c>
      <c r="X162" s="139">
        <v>1</v>
      </c>
      <c r="Y162" s="139">
        <v>1</v>
      </c>
      <c r="Z162" s="139">
        <v>1</v>
      </c>
      <c r="AA162" s="139"/>
      <c r="AB162" s="139">
        <v>1</v>
      </c>
      <c r="AC162" s="139">
        <v>2</v>
      </c>
      <c r="AD162" s="139">
        <v>2</v>
      </c>
      <c r="AE162" s="139">
        <v>1</v>
      </c>
      <c r="AF162" s="139"/>
      <c r="AG162" s="139">
        <v>1</v>
      </c>
      <c r="AH162" s="139">
        <v>1</v>
      </c>
      <c r="AI162" s="139">
        <v>2</v>
      </c>
      <c r="AJ162" s="139">
        <v>1</v>
      </c>
      <c r="AK162" s="139">
        <v>1</v>
      </c>
      <c r="AL162" s="139">
        <v>1</v>
      </c>
      <c r="AM162" s="139">
        <v>1</v>
      </c>
      <c r="AN162" s="139">
        <v>1</v>
      </c>
      <c r="AO162" s="139">
        <v>1</v>
      </c>
      <c r="AP162" s="139">
        <v>1</v>
      </c>
      <c r="AQ162" s="139">
        <v>1</v>
      </c>
      <c r="AR162" s="139">
        <v>1</v>
      </c>
      <c r="AS162" s="139">
        <v>1</v>
      </c>
      <c r="AT162" s="139">
        <v>1</v>
      </c>
    </row>
    <row r="163" spans="1:46">
      <c r="A163" s="183">
        <v>161</v>
      </c>
      <c r="B163" s="138">
        <v>1</v>
      </c>
      <c r="C163" s="139">
        <v>2</v>
      </c>
      <c r="D163" s="139">
        <v>2</v>
      </c>
      <c r="E163" s="139">
        <v>3</v>
      </c>
      <c r="F163" s="139">
        <v>2</v>
      </c>
      <c r="G163" s="139">
        <v>2</v>
      </c>
      <c r="H163" s="139">
        <v>2</v>
      </c>
      <c r="I163" s="139">
        <v>3</v>
      </c>
      <c r="J163" s="139">
        <v>2</v>
      </c>
      <c r="K163" s="139">
        <v>3</v>
      </c>
      <c r="L163" s="139">
        <v>3</v>
      </c>
      <c r="M163" s="139">
        <v>3</v>
      </c>
      <c r="N163" s="139">
        <v>2</v>
      </c>
      <c r="O163" s="139">
        <v>3</v>
      </c>
      <c r="P163" s="139">
        <v>2</v>
      </c>
      <c r="Q163" s="139">
        <v>2</v>
      </c>
      <c r="R163" s="139">
        <v>1</v>
      </c>
      <c r="S163" s="139">
        <v>2</v>
      </c>
      <c r="T163" s="139">
        <v>3</v>
      </c>
      <c r="U163" s="139">
        <v>3</v>
      </c>
      <c r="V163" s="139"/>
      <c r="W163" s="139"/>
      <c r="X163" s="139"/>
      <c r="Y163" s="139"/>
      <c r="Z163" s="139">
        <v>3</v>
      </c>
      <c r="AA163" s="139">
        <v>3</v>
      </c>
      <c r="AB163" s="139">
        <v>2</v>
      </c>
      <c r="AC163" s="139">
        <v>1</v>
      </c>
      <c r="AD163" s="139">
        <v>2</v>
      </c>
      <c r="AE163" s="139">
        <v>3</v>
      </c>
      <c r="AF163" s="139">
        <v>3</v>
      </c>
      <c r="AG163" s="139">
        <v>2</v>
      </c>
      <c r="AH163" s="139">
        <v>2</v>
      </c>
      <c r="AI163" s="139">
        <v>1</v>
      </c>
      <c r="AJ163" s="139">
        <v>2</v>
      </c>
      <c r="AK163" s="139">
        <v>3</v>
      </c>
      <c r="AL163" s="139">
        <v>2</v>
      </c>
      <c r="AM163" s="139">
        <v>1</v>
      </c>
      <c r="AN163" s="139">
        <v>1</v>
      </c>
      <c r="AO163" s="139">
        <v>1</v>
      </c>
      <c r="AP163" s="139">
        <v>3</v>
      </c>
      <c r="AQ163" s="139">
        <v>3</v>
      </c>
      <c r="AR163" s="139">
        <v>3</v>
      </c>
      <c r="AS163" s="139">
        <v>1</v>
      </c>
      <c r="AT163" s="139">
        <v>2</v>
      </c>
    </row>
    <row r="164" spans="1:46">
      <c r="A164" s="183">
        <v>162</v>
      </c>
      <c r="B164" s="138">
        <v>2</v>
      </c>
      <c r="C164" s="139">
        <v>2</v>
      </c>
      <c r="D164" s="139">
        <v>1</v>
      </c>
      <c r="E164" s="139">
        <v>3</v>
      </c>
      <c r="F164" s="139">
        <v>2</v>
      </c>
      <c r="G164" s="139">
        <v>1</v>
      </c>
      <c r="H164" s="139">
        <v>2</v>
      </c>
      <c r="I164" s="139">
        <v>2</v>
      </c>
      <c r="J164" s="139">
        <v>2</v>
      </c>
      <c r="K164" s="139">
        <v>1</v>
      </c>
      <c r="L164" s="139">
        <v>1</v>
      </c>
      <c r="M164" s="139">
        <v>1</v>
      </c>
      <c r="N164" s="139">
        <v>1</v>
      </c>
      <c r="O164" s="139">
        <v>1</v>
      </c>
      <c r="P164" s="139">
        <v>1</v>
      </c>
      <c r="Q164" s="139">
        <v>1</v>
      </c>
      <c r="R164" s="139">
        <v>1</v>
      </c>
      <c r="S164" s="139">
        <v>1</v>
      </c>
      <c r="T164" s="139">
        <v>2</v>
      </c>
      <c r="U164" s="139">
        <v>2</v>
      </c>
      <c r="V164" s="139">
        <v>1</v>
      </c>
      <c r="W164" s="139">
        <v>2</v>
      </c>
      <c r="X164" s="139">
        <v>3</v>
      </c>
      <c r="Y164" s="139">
        <v>2</v>
      </c>
      <c r="Z164" s="139">
        <v>3</v>
      </c>
      <c r="AA164" s="139">
        <v>3</v>
      </c>
      <c r="AB164" s="139">
        <v>2</v>
      </c>
      <c r="AC164" s="139">
        <v>1</v>
      </c>
      <c r="AD164" s="139">
        <v>2</v>
      </c>
      <c r="AE164" s="139">
        <v>3</v>
      </c>
      <c r="AF164" s="139">
        <v>3</v>
      </c>
      <c r="AG164" s="139">
        <v>2</v>
      </c>
      <c r="AH164" s="139">
        <v>2</v>
      </c>
      <c r="AI164" s="139">
        <v>1</v>
      </c>
      <c r="AJ164" s="139">
        <v>2</v>
      </c>
      <c r="AK164" s="139">
        <v>3</v>
      </c>
      <c r="AL164" s="139">
        <v>2</v>
      </c>
      <c r="AM164" s="139">
        <v>1</v>
      </c>
      <c r="AN164" s="139">
        <v>1</v>
      </c>
      <c r="AO164" s="139">
        <v>1</v>
      </c>
      <c r="AP164" s="139">
        <v>2</v>
      </c>
      <c r="AQ164" s="139">
        <v>2</v>
      </c>
      <c r="AR164" s="139">
        <v>2</v>
      </c>
      <c r="AS164" s="139">
        <v>1</v>
      </c>
      <c r="AT164" s="139">
        <v>2</v>
      </c>
    </row>
    <row r="165" spans="1:46">
      <c r="A165" s="183">
        <v>163</v>
      </c>
      <c r="B165" s="138">
        <v>2</v>
      </c>
      <c r="C165" s="139">
        <v>3</v>
      </c>
      <c r="D165" s="139">
        <v>2</v>
      </c>
      <c r="E165" s="139">
        <v>2</v>
      </c>
      <c r="F165" s="139">
        <v>2</v>
      </c>
      <c r="G165" s="139">
        <v>2</v>
      </c>
      <c r="H165" s="139">
        <v>3</v>
      </c>
      <c r="I165" s="139">
        <v>3</v>
      </c>
      <c r="J165" s="139">
        <v>2</v>
      </c>
      <c r="K165" s="139">
        <v>3</v>
      </c>
      <c r="L165" s="139">
        <v>3</v>
      </c>
      <c r="M165" s="139">
        <v>3</v>
      </c>
      <c r="N165" s="139">
        <v>2</v>
      </c>
      <c r="O165" s="139">
        <v>3</v>
      </c>
      <c r="P165" s="139">
        <v>3</v>
      </c>
      <c r="Q165" s="139">
        <v>3</v>
      </c>
      <c r="R165" s="139">
        <v>2</v>
      </c>
      <c r="S165" s="139">
        <v>3</v>
      </c>
      <c r="T165" s="139">
        <v>3</v>
      </c>
      <c r="U165" s="139">
        <v>2</v>
      </c>
      <c r="V165" s="139">
        <v>3</v>
      </c>
      <c r="W165" s="139">
        <v>2</v>
      </c>
      <c r="X165" s="139">
        <v>3</v>
      </c>
      <c r="Y165" s="139">
        <v>3</v>
      </c>
      <c r="Z165" s="139">
        <v>3</v>
      </c>
      <c r="AA165" s="139">
        <v>3</v>
      </c>
      <c r="AB165" s="139">
        <v>2</v>
      </c>
      <c r="AC165" s="139">
        <v>2</v>
      </c>
      <c r="AD165" s="139">
        <v>3</v>
      </c>
      <c r="AE165" s="139">
        <v>3</v>
      </c>
      <c r="AF165" s="139">
        <v>3</v>
      </c>
      <c r="AG165" s="139">
        <v>3</v>
      </c>
      <c r="AH165" s="139">
        <v>3</v>
      </c>
      <c r="AI165" s="139">
        <v>2</v>
      </c>
      <c r="AJ165" s="139">
        <v>3</v>
      </c>
      <c r="AK165" s="139">
        <v>3</v>
      </c>
      <c r="AL165" s="139">
        <v>3</v>
      </c>
      <c r="AM165" s="139">
        <v>2</v>
      </c>
      <c r="AN165" s="139">
        <v>3</v>
      </c>
      <c r="AO165" s="139"/>
      <c r="AP165" s="139">
        <v>2</v>
      </c>
      <c r="AQ165" s="139">
        <v>3</v>
      </c>
      <c r="AR165" s="139">
        <v>3</v>
      </c>
      <c r="AS165" s="139">
        <v>2</v>
      </c>
      <c r="AT165" s="139">
        <v>2</v>
      </c>
    </row>
    <row r="166" spans="1:46">
      <c r="A166" s="183">
        <v>164</v>
      </c>
      <c r="B166" s="138">
        <v>2</v>
      </c>
      <c r="C166" s="139">
        <v>3</v>
      </c>
      <c r="D166" s="139">
        <v>2</v>
      </c>
      <c r="E166" s="139">
        <v>1</v>
      </c>
      <c r="F166" s="139">
        <v>2</v>
      </c>
      <c r="G166" s="139">
        <v>3</v>
      </c>
      <c r="H166" s="139">
        <v>3</v>
      </c>
      <c r="I166" s="139">
        <v>3</v>
      </c>
      <c r="J166" s="139">
        <v>3</v>
      </c>
      <c r="K166" s="139"/>
      <c r="L166" s="139">
        <v>2</v>
      </c>
      <c r="M166" s="139">
        <v>3</v>
      </c>
      <c r="N166" s="139">
        <v>3</v>
      </c>
      <c r="O166" s="139">
        <v>3</v>
      </c>
      <c r="P166" s="139">
        <v>2</v>
      </c>
      <c r="Q166" s="139">
        <v>2</v>
      </c>
      <c r="R166" s="139">
        <v>2</v>
      </c>
      <c r="S166" s="139">
        <v>3</v>
      </c>
      <c r="T166" s="139"/>
      <c r="U166" s="139">
        <v>2</v>
      </c>
      <c r="V166" s="139">
        <v>1</v>
      </c>
      <c r="W166" s="139">
        <v>2</v>
      </c>
      <c r="X166" s="139">
        <v>3</v>
      </c>
      <c r="Y166" s="139">
        <v>2</v>
      </c>
      <c r="Z166" s="139">
        <v>2</v>
      </c>
      <c r="AA166" s="139">
        <v>2</v>
      </c>
      <c r="AB166" s="139">
        <v>1</v>
      </c>
      <c r="AC166" s="139">
        <v>3</v>
      </c>
      <c r="AD166" s="139">
        <v>2</v>
      </c>
      <c r="AE166" s="139">
        <v>1</v>
      </c>
      <c r="AF166" s="139">
        <v>2</v>
      </c>
      <c r="AG166" s="139">
        <v>1</v>
      </c>
      <c r="AH166" s="139">
        <v>2</v>
      </c>
      <c r="AI166" s="139">
        <v>1</v>
      </c>
      <c r="AJ166" s="139">
        <v>1</v>
      </c>
      <c r="AK166" s="139">
        <v>3</v>
      </c>
      <c r="AL166" s="139">
        <v>2</v>
      </c>
      <c r="AM166" s="139">
        <v>2</v>
      </c>
      <c r="AN166" s="139">
        <v>3</v>
      </c>
      <c r="AO166" s="139">
        <v>3</v>
      </c>
      <c r="AP166" s="139">
        <v>2</v>
      </c>
      <c r="AQ166" s="139">
        <v>2</v>
      </c>
      <c r="AR166" s="139">
        <v>3</v>
      </c>
      <c r="AS166" s="139">
        <v>3</v>
      </c>
      <c r="AT166" s="139">
        <v>2</v>
      </c>
    </row>
    <row r="167" spans="1:46">
      <c r="A167" s="183">
        <v>165</v>
      </c>
      <c r="B167" s="138">
        <v>3</v>
      </c>
      <c r="C167" s="139">
        <v>2</v>
      </c>
      <c r="D167" s="139">
        <v>3</v>
      </c>
      <c r="E167" s="139">
        <v>1</v>
      </c>
      <c r="F167" s="139">
        <v>2</v>
      </c>
      <c r="G167" s="139">
        <v>1</v>
      </c>
      <c r="H167" s="139">
        <v>2</v>
      </c>
      <c r="I167" s="139">
        <v>1</v>
      </c>
      <c r="J167" s="139">
        <v>2</v>
      </c>
      <c r="K167" s="139">
        <v>2</v>
      </c>
      <c r="L167" s="139">
        <v>2</v>
      </c>
      <c r="M167" s="139">
        <v>2</v>
      </c>
      <c r="N167" s="139">
        <v>2</v>
      </c>
      <c r="O167" s="139">
        <v>3</v>
      </c>
      <c r="P167" s="139">
        <v>3</v>
      </c>
      <c r="Q167" s="139">
        <v>3</v>
      </c>
      <c r="R167" s="139">
        <v>3</v>
      </c>
      <c r="S167" s="139">
        <v>3</v>
      </c>
      <c r="T167" s="139">
        <v>3</v>
      </c>
      <c r="U167" s="139">
        <v>3</v>
      </c>
      <c r="V167" s="139">
        <v>3</v>
      </c>
      <c r="W167" s="139">
        <v>2</v>
      </c>
      <c r="X167" s="139">
        <v>2</v>
      </c>
      <c r="Y167" s="139">
        <v>3</v>
      </c>
      <c r="Z167" s="139">
        <v>2</v>
      </c>
      <c r="AA167" s="139">
        <v>1</v>
      </c>
      <c r="AB167" s="139">
        <v>2</v>
      </c>
      <c r="AC167" s="139">
        <v>3</v>
      </c>
      <c r="AD167" s="139">
        <v>2</v>
      </c>
      <c r="AE167" s="139">
        <v>2</v>
      </c>
      <c r="AF167" s="139">
        <v>1</v>
      </c>
      <c r="AG167" s="139">
        <v>1</v>
      </c>
      <c r="AH167" s="139">
        <v>3</v>
      </c>
      <c r="AI167" s="139">
        <v>3</v>
      </c>
      <c r="AJ167" s="139">
        <v>3</v>
      </c>
      <c r="AK167" s="139">
        <v>3</v>
      </c>
      <c r="AL167" s="139">
        <v>3</v>
      </c>
      <c r="AM167" s="139">
        <v>3</v>
      </c>
      <c r="AN167" s="139">
        <v>3</v>
      </c>
      <c r="AO167" s="139">
        <v>2</v>
      </c>
      <c r="AP167" s="139">
        <v>3</v>
      </c>
      <c r="AQ167" s="139">
        <v>2</v>
      </c>
      <c r="AR167" s="139">
        <v>3</v>
      </c>
      <c r="AS167" s="139">
        <v>2</v>
      </c>
      <c r="AT167" s="139">
        <v>3</v>
      </c>
    </row>
    <row r="168" spans="1:46">
      <c r="A168" s="183">
        <v>166</v>
      </c>
      <c r="B168" s="138">
        <v>1</v>
      </c>
      <c r="C168" s="139">
        <v>2</v>
      </c>
      <c r="D168" s="139">
        <v>3</v>
      </c>
      <c r="E168" s="139">
        <v>2</v>
      </c>
      <c r="F168" s="139">
        <v>1</v>
      </c>
      <c r="G168" s="139">
        <v>2</v>
      </c>
      <c r="H168" s="139">
        <v>3</v>
      </c>
      <c r="I168" s="139">
        <v>2</v>
      </c>
      <c r="J168" s="139">
        <v>3</v>
      </c>
      <c r="K168" s="139">
        <v>2</v>
      </c>
      <c r="L168" s="139">
        <v>3</v>
      </c>
      <c r="M168" s="139"/>
      <c r="N168" s="139">
        <v>1</v>
      </c>
      <c r="O168" s="139">
        <v>2</v>
      </c>
      <c r="P168" s="139">
        <v>2</v>
      </c>
      <c r="Q168" s="139">
        <v>2</v>
      </c>
      <c r="R168" s="139">
        <v>2</v>
      </c>
      <c r="S168" s="139">
        <v>3</v>
      </c>
      <c r="T168" s="139">
        <v>2</v>
      </c>
      <c r="U168" s="139">
        <v>2</v>
      </c>
      <c r="V168" s="139">
        <v>1</v>
      </c>
      <c r="W168" s="139">
        <v>2</v>
      </c>
      <c r="X168" s="139">
        <v>3</v>
      </c>
      <c r="Y168" s="139">
        <v>2</v>
      </c>
      <c r="Z168" s="139">
        <v>2</v>
      </c>
      <c r="AA168" s="139">
        <v>2</v>
      </c>
      <c r="AB168" s="139">
        <v>3</v>
      </c>
      <c r="AC168" s="139">
        <v>2</v>
      </c>
      <c r="AD168" s="139">
        <v>1</v>
      </c>
      <c r="AE168" s="139">
        <v>1</v>
      </c>
      <c r="AF168" s="139">
        <v>2</v>
      </c>
      <c r="AG168" s="139">
        <v>2</v>
      </c>
      <c r="AH168" s="139">
        <v>1</v>
      </c>
      <c r="AI168" s="139">
        <v>2</v>
      </c>
      <c r="AJ168" s="139">
        <v>1</v>
      </c>
      <c r="AK168" s="139">
        <v>2</v>
      </c>
      <c r="AL168" s="139">
        <v>2</v>
      </c>
      <c r="AM168" s="139">
        <v>3</v>
      </c>
      <c r="AN168" s="139">
        <v>2</v>
      </c>
      <c r="AO168" s="139">
        <v>2</v>
      </c>
      <c r="AP168" s="139">
        <v>2</v>
      </c>
      <c r="AQ168" s="139">
        <v>1</v>
      </c>
      <c r="AR168" s="139">
        <v>2</v>
      </c>
      <c r="AS168" s="139">
        <v>2</v>
      </c>
      <c r="AT168" s="139">
        <v>3</v>
      </c>
    </row>
    <row r="169" spans="1:46">
      <c r="A169" s="183">
        <v>167</v>
      </c>
      <c r="B169" s="138">
        <v>2</v>
      </c>
      <c r="C169" s="139">
        <v>2</v>
      </c>
      <c r="D169" s="139">
        <v>1</v>
      </c>
      <c r="E169" s="139">
        <v>3</v>
      </c>
      <c r="F169" s="139">
        <v>3</v>
      </c>
      <c r="G169" s="139">
        <v>2</v>
      </c>
      <c r="H169" s="139">
        <v>3</v>
      </c>
      <c r="I169" s="139">
        <v>2</v>
      </c>
      <c r="J169" s="139">
        <v>1</v>
      </c>
      <c r="K169" s="139">
        <v>2</v>
      </c>
      <c r="L169" s="139">
        <v>2</v>
      </c>
      <c r="M169" s="139">
        <v>3</v>
      </c>
      <c r="N169" s="139">
        <v>3</v>
      </c>
      <c r="O169" s="139">
        <v>2</v>
      </c>
      <c r="P169" s="139">
        <v>3</v>
      </c>
      <c r="Q169" s="139">
        <v>3</v>
      </c>
      <c r="R169" s="139">
        <v>2</v>
      </c>
      <c r="S169" s="139">
        <v>2</v>
      </c>
      <c r="T169" s="139">
        <v>1</v>
      </c>
      <c r="U169" s="139">
        <v>1</v>
      </c>
      <c r="V169" s="139">
        <v>2</v>
      </c>
      <c r="W169" s="139">
        <v>3</v>
      </c>
      <c r="X169" s="139">
        <v>3</v>
      </c>
      <c r="Y169" s="139">
        <v>2</v>
      </c>
      <c r="Z169" s="139">
        <v>2</v>
      </c>
      <c r="AA169" s="139">
        <v>3</v>
      </c>
      <c r="AB169" s="139">
        <v>3</v>
      </c>
      <c r="AC169" s="139">
        <v>2</v>
      </c>
      <c r="AD169" s="139">
        <v>2</v>
      </c>
      <c r="AE169" s="139">
        <v>3</v>
      </c>
      <c r="AF169" s="139">
        <v>2</v>
      </c>
      <c r="AG169" s="139">
        <v>3</v>
      </c>
      <c r="AH169" s="139">
        <v>1</v>
      </c>
      <c r="AI169" s="139">
        <v>1</v>
      </c>
      <c r="AJ169" s="139">
        <v>1</v>
      </c>
      <c r="AK169" s="139">
        <v>2</v>
      </c>
      <c r="AL169" s="139">
        <v>2</v>
      </c>
      <c r="AM169" s="139">
        <v>3</v>
      </c>
      <c r="AN169" s="139">
        <v>2</v>
      </c>
      <c r="AO169" s="139">
        <v>1</v>
      </c>
      <c r="AP169" s="139">
        <v>2</v>
      </c>
      <c r="AQ169" s="139">
        <v>3</v>
      </c>
      <c r="AR169" s="139">
        <v>2</v>
      </c>
      <c r="AS169" s="139">
        <v>3</v>
      </c>
      <c r="AT169" s="139">
        <v>3</v>
      </c>
    </row>
    <row r="170" spans="1:46">
      <c r="A170" s="183">
        <v>168</v>
      </c>
      <c r="B170" s="138">
        <v>2</v>
      </c>
      <c r="C170" s="139">
        <v>3</v>
      </c>
      <c r="D170" s="139">
        <v>2</v>
      </c>
      <c r="E170" s="139">
        <v>3</v>
      </c>
      <c r="F170" s="139">
        <v>2</v>
      </c>
      <c r="G170" s="139">
        <v>3</v>
      </c>
      <c r="H170" s="139">
        <v>1</v>
      </c>
      <c r="I170" s="139">
        <v>2</v>
      </c>
      <c r="J170" s="139">
        <v>3</v>
      </c>
      <c r="K170" s="139">
        <v>2</v>
      </c>
      <c r="L170" s="139">
        <v>3</v>
      </c>
      <c r="M170" s="139">
        <v>3</v>
      </c>
      <c r="N170" s="139">
        <v>2</v>
      </c>
      <c r="O170" s="139">
        <v>2</v>
      </c>
      <c r="P170" s="139">
        <v>3</v>
      </c>
      <c r="Q170" s="139">
        <v>2</v>
      </c>
      <c r="R170" s="139">
        <v>3</v>
      </c>
      <c r="S170" s="139">
        <v>2</v>
      </c>
      <c r="T170" s="139">
        <v>3</v>
      </c>
      <c r="U170" s="139">
        <v>2</v>
      </c>
      <c r="V170" s="139">
        <v>2</v>
      </c>
      <c r="W170" s="139">
        <v>2</v>
      </c>
      <c r="X170" s="139">
        <v>3</v>
      </c>
      <c r="Y170" s="139">
        <v>2</v>
      </c>
      <c r="Z170" s="139">
        <v>2</v>
      </c>
      <c r="AA170" s="139">
        <v>2</v>
      </c>
      <c r="AB170" s="139">
        <v>2</v>
      </c>
      <c r="AC170" s="139">
        <v>3</v>
      </c>
      <c r="AD170" s="139">
        <v>2</v>
      </c>
      <c r="AE170" s="139">
        <v>3</v>
      </c>
      <c r="AF170" s="139">
        <v>2</v>
      </c>
      <c r="AG170" s="139">
        <v>3</v>
      </c>
      <c r="AH170" s="139">
        <v>2</v>
      </c>
      <c r="AI170" s="139">
        <v>3</v>
      </c>
      <c r="AJ170" s="139">
        <v>2</v>
      </c>
      <c r="AK170" s="139">
        <v>1</v>
      </c>
      <c r="AL170" s="139">
        <v>3</v>
      </c>
      <c r="AM170" s="139">
        <v>2</v>
      </c>
      <c r="AN170" s="139">
        <v>3</v>
      </c>
      <c r="AO170" s="139">
        <v>2</v>
      </c>
      <c r="AP170" s="139">
        <v>3</v>
      </c>
      <c r="AQ170" s="139">
        <v>2</v>
      </c>
      <c r="AR170" s="139">
        <v>1</v>
      </c>
      <c r="AS170" s="139">
        <v>2</v>
      </c>
      <c r="AT170" s="139">
        <v>3</v>
      </c>
    </row>
    <row r="171" spans="1:46">
      <c r="A171" s="183">
        <v>169</v>
      </c>
      <c r="B171" s="138">
        <v>1</v>
      </c>
      <c r="C171" s="139">
        <v>2</v>
      </c>
      <c r="D171" s="139">
        <v>2</v>
      </c>
      <c r="E171" s="139">
        <v>3</v>
      </c>
      <c r="F171" s="139">
        <v>2</v>
      </c>
      <c r="G171" s="139">
        <v>3</v>
      </c>
      <c r="H171" s="139">
        <v>3</v>
      </c>
      <c r="I171" s="139">
        <v>3</v>
      </c>
      <c r="J171" s="139">
        <v>3</v>
      </c>
      <c r="K171" s="139">
        <v>2</v>
      </c>
      <c r="L171" s="139">
        <v>3</v>
      </c>
      <c r="M171" s="139">
        <v>3</v>
      </c>
      <c r="N171" s="139">
        <v>3</v>
      </c>
      <c r="O171" s="139">
        <v>3</v>
      </c>
      <c r="P171" s="139">
        <v>2</v>
      </c>
      <c r="Q171" s="139">
        <v>3</v>
      </c>
      <c r="R171" s="139">
        <v>3</v>
      </c>
      <c r="S171" s="139">
        <v>3</v>
      </c>
      <c r="T171" s="139">
        <v>1</v>
      </c>
      <c r="U171" s="139">
        <v>1</v>
      </c>
      <c r="V171" s="139">
        <v>1</v>
      </c>
      <c r="W171" s="139">
        <v>1</v>
      </c>
      <c r="X171" s="139">
        <v>1</v>
      </c>
      <c r="Y171" s="139">
        <v>1</v>
      </c>
      <c r="Z171" s="139">
        <v>2</v>
      </c>
      <c r="AA171" s="139">
        <v>2</v>
      </c>
      <c r="AB171" s="139">
        <v>3</v>
      </c>
      <c r="AC171" s="139">
        <v>3</v>
      </c>
      <c r="AD171" s="139">
        <v>3</v>
      </c>
      <c r="AE171" s="139">
        <v>3</v>
      </c>
      <c r="AF171" s="139">
        <v>2</v>
      </c>
      <c r="AG171" s="139">
        <v>3</v>
      </c>
      <c r="AH171" s="139">
        <v>3</v>
      </c>
      <c r="AI171" s="139">
        <v>3</v>
      </c>
      <c r="AJ171" s="139">
        <v>3</v>
      </c>
      <c r="AK171" s="139">
        <v>3</v>
      </c>
      <c r="AL171" s="139">
        <v>2</v>
      </c>
      <c r="AM171" s="139">
        <v>1</v>
      </c>
      <c r="AN171" s="139">
        <v>3</v>
      </c>
      <c r="AO171" s="139">
        <v>2</v>
      </c>
      <c r="AP171" s="139">
        <v>1</v>
      </c>
      <c r="AQ171" s="139">
        <v>2</v>
      </c>
      <c r="AR171" s="139">
        <v>3</v>
      </c>
      <c r="AS171" s="139">
        <v>3</v>
      </c>
      <c r="AT171" s="139">
        <v>3</v>
      </c>
    </row>
    <row r="172" spans="1:46">
      <c r="A172" s="183">
        <v>170</v>
      </c>
      <c r="B172" s="138">
        <v>2</v>
      </c>
      <c r="C172" s="139">
        <v>1</v>
      </c>
      <c r="D172" s="139">
        <v>2</v>
      </c>
      <c r="E172" s="139">
        <v>3</v>
      </c>
      <c r="F172" s="139">
        <v>2</v>
      </c>
      <c r="G172" s="139">
        <v>2</v>
      </c>
      <c r="H172" s="139">
        <v>1</v>
      </c>
      <c r="I172" s="139">
        <v>3</v>
      </c>
      <c r="J172" s="139">
        <v>2</v>
      </c>
      <c r="K172" s="139">
        <v>2</v>
      </c>
      <c r="L172" s="139">
        <v>3</v>
      </c>
      <c r="M172" s="139">
        <v>2</v>
      </c>
      <c r="N172" s="139">
        <v>3</v>
      </c>
      <c r="O172" s="139">
        <v>3</v>
      </c>
      <c r="P172" s="139">
        <v>2</v>
      </c>
      <c r="Q172" s="139">
        <v>1</v>
      </c>
      <c r="R172" s="139">
        <v>1</v>
      </c>
      <c r="S172" s="139">
        <v>2</v>
      </c>
      <c r="T172" s="139">
        <v>2</v>
      </c>
      <c r="U172" s="139">
        <v>2</v>
      </c>
      <c r="V172" s="139">
        <v>3</v>
      </c>
      <c r="W172" s="139">
        <v>3</v>
      </c>
      <c r="X172" s="139">
        <v>2</v>
      </c>
      <c r="Y172" s="139">
        <v>1</v>
      </c>
      <c r="Z172" s="139">
        <v>1</v>
      </c>
      <c r="AA172" s="139">
        <v>2</v>
      </c>
      <c r="AB172" s="139">
        <v>1</v>
      </c>
      <c r="AC172" s="139">
        <v>1</v>
      </c>
      <c r="AD172" s="139">
        <v>1</v>
      </c>
      <c r="AE172" s="139">
        <v>2</v>
      </c>
      <c r="AF172" s="139">
        <v>2</v>
      </c>
      <c r="AG172" s="139">
        <v>2</v>
      </c>
      <c r="AH172" s="139">
        <v>1</v>
      </c>
      <c r="AI172" s="139">
        <v>1</v>
      </c>
      <c r="AJ172" s="139">
        <v>2</v>
      </c>
      <c r="AK172" s="139">
        <v>1</v>
      </c>
      <c r="AL172" s="139">
        <v>2</v>
      </c>
      <c r="AM172" s="139">
        <v>1</v>
      </c>
      <c r="AN172" s="139">
        <v>2</v>
      </c>
      <c r="AO172" s="139">
        <v>1</v>
      </c>
      <c r="AP172" s="139">
        <v>2</v>
      </c>
      <c r="AQ172" s="139">
        <v>1</v>
      </c>
      <c r="AR172" s="139">
        <v>1</v>
      </c>
      <c r="AS172" s="139">
        <v>2</v>
      </c>
      <c r="AT172" s="139">
        <v>1</v>
      </c>
    </row>
    <row r="173" spans="1:46">
      <c r="A173" s="183">
        <v>171</v>
      </c>
      <c r="B173" s="138">
        <v>2</v>
      </c>
      <c r="C173" s="139">
        <v>2</v>
      </c>
      <c r="D173" s="139">
        <v>1</v>
      </c>
      <c r="E173" s="139">
        <v>1</v>
      </c>
      <c r="F173" s="139">
        <v>2</v>
      </c>
      <c r="G173" s="139">
        <v>2</v>
      </c>
      <c r="H173" s="139">
        <v>3</v>
      </c>
      <c r="I173" s="139">
        <v>2</v>
      </c>
      <c r="J173" s="139">
        <v>2</v>
      </c>
      <c r="K173" s="139">
        <v>2</v>
      </c>
      <c r="L173" s="139">
        <v>3</v>
      </c>
      <c r="M173" s="139">
        <v>3</v>
      </c>
      <c r="N173" s="139">
        <v>2</v>
      </c>
      <c r="O173" s="139">
        <v>2</v>
      </c>
      <c r="P173" s="139">
        <v>2</v>
      </c>
      <c r="Q173" s="139">
        <v>2</v>
      </c>
      <c r="R173" s="139">
        <v>2</v>
      </c>
      <c r="S173" s="139">
        <v>2</v>
      </c>
      <c r="T173" s="139">
        <v>1</v>
      </c>
      <c r="U173" s="139">
        <v>1</v>
      </c>
      <c r="V173" s="139">
        <v>1</v>
      </c>
      <c r="W173" s="139">
        <v>1</v>
      </c>
      <c r="X173" s="139">
        <v>1</v>
      </c>
      <c r="Y173" s="139">
        <v>2</v>
      </c>
      <c r="Z173" s="139">
        <v>1</v>
      </c>
      <c r="AA173" s="139">
        <v>1</v>
      </c>
      <c r="AB173" s="139">
        <v>1</v>
      </c>
      <c r="AC173" s="139">
        <v>2</v>
      </c>
      <c r="AD173" s="139">
        <v>2</v>
      </c>
      <c r="AE173" s="139">
        <v>1</v>
      </c>
      <c r="AF173" s="139">
        <v>1</v>
      </c>
      <c r="AG173" s="139">
        <v>2</v>
      </c>
      <c r="AH173" s="139">
        <v>1</v>
      </c>
      <c r="AI173" s="139">
        <v>1</v>
      </c>
      <c r="AJ173" s="139">
        <v>2</v>
      </c>
      <c r="AK173" s="139">
        <v>1</v>
      </c>
      <c r="AL173" s="139">
        <v>2</v>
      </c>
      <c r="AM173" s="139">
        <v>1</v>
      </c>
      <c r="AN173" s="139">
        <v>2</v>
      </c>
      <c r="AO173" s="139">
        <v>2</v>
      </c>
      <c r="AP173" s="139">
        <v>2</v>
      </c>
      <c r="AQ173" s="139">
        <v>1</v>
      </c>
      <c r="AR173" s="139">
        <v>1</v>
      </c>
      <c r="AS173" s="139">
        <v>2</v>
      </c>
      <c r="AT173" s="139">
        <v>1</v>
      </c>
    </row>
    <row r="174" spans="1:46">
      <c r="A174" s="183">
        <v>172</v>
      </c>
      <c r="B174" s="138">
        <v>3</v>
      </c>
      <c r="C174" s="139">
        <v>3</v>
      </c>
      <c r="D174" s="139">
        <v>3</v>
      </c>
      <c r="E174" s="139">
        <v>3</v>
      </c>
      <c r="F174" s="139">
        <v>3</v>
      </c>
      <c r="G174" s="139">
        <v>3</v>
      </c>
      <c r="H174" s="139">
        <v>3</v>
      </c>
      <c r="I174" s="139">
        <v>3</v>
      </c>
      <c r="J174" s="139">
        <v>2</v>
      </c>
      <c r="K174" s="139">
        <v>2</v>
      </c>
      <c r="L174" s="139">
        <v>2</v>
      </c>
      <c r="M174" s="139">
        <v>2</v>
      </c>
      <c r="N174" s="139">
        <v>2</v>
      </c>
      <c r="O174" s="139">
        <v>2</v>
      </c>
      <c r="P174" s="139">
        <v>3</v>
      </c>
      <c r="Q174" s="139">
        <v>3</v>
      </c>
      <c r="R174" s="139">
        <v>3</v>
      </c>
      <c r="S174" s="139">
        <v>3</v>
      </c>
      <c r="T174" s="139">
        <v>2</v>
      </c>
      <c r="U174" s="139">
        <v>2</v>
      </c>
      <c r="V174" s="139">
        <v>3</v>
      </c>
      <c r="W174" s="139">
        <v>3</v>
      </c>
      <c r="X174" s="139">
        <v>2</v>
      </c>
      <c r="Y174" s="139">
        <v>2</v>
      </c>
      <c r="Z174" s="139">
        <v>3</v>
      </c>
      <c r="AA174" s="139">
        <v>2</v>
      </c>
      <c r="AB174" s="139">
        <v>2</v>
      </c>
      <c r="AC174" s="139">
        <v>2</v>
      </c>
      <c r="AD174" s="139">
        <v>1</v>
      </c>
      <c r="AE174" s="139">
        <v>1</v>
      </c>
      <c r="AF174" s="139">
        <v>1</v>
      </c>
      <c r="AG174" s="139">
        <v>2</v>
      </c>
      <c r="AH174" s="139">
        <v>1</v>
      </c>
      <c r="AI174" s="139">
        <v>2</v>
      </c>
      <c r="AJ174" s="139">
        <v>1</v>
      </c>
      <c r="AK174" s="139">
        <v>2</v>
      </c>
      <c r="AL174" s="139">
        <v>1</v>
      </c>
      <c r="AM174" s="139">
        <v>1</v>
      </c>
      <c r="AN174" s="139">
        <v>1</v>
      </c>
      <c r="AO174" s="139">
        <v>2</v>
      </c>
      <c r="AP174" s="139">
        <v>1</v>
      </c>
      <c r="AQ174" s="139">
        <v>1</v>
      </c>
      <c r="AR174" s="139">
        <v>1</v>
      </c>
      <c r="AS174" s="139">
        <v>2</v>
      </c>
      <c r="AT174" s="139">
        <v>1</v>
      </c>
    </row>
    <row r="175" spans="1:46">
      <c r="A175" s="183">
        <v>173</v>
      </c>
      <c r="B175" s="138">
        <v>1</v>
      </c>
      <c r="C175" s="139">
        <v>1</v>
      </c>
      <c r="D175" s="139">
        <v>1</v>
      </c>
      <c r="E175" s="139">
        <v>1</v>
      </c>
      <c r="F175" s="139">
        <v>1</v>
      </c>
      <c r="G175" s="139">
        <v>2</v>
      </c>
      <c r="H175" s="139">
        <v>1</v>
      </c>
      <c r="I175" s="139">
        <v>1</v>
      </c>
      <c r="J175" s="139">
        <v>2</v>
      </c>
      <c r="K175" s="139">
        <v>1</v>
      </c>
      <c r="L175" s="139">
        <v>1</v>
      </c>
      <c r="M175" s="139">
        <v>2</v>
      </c>
      <c r="N175" s="139">
        <v>1</v>
      </c>
      <c r="O175" s="139">
        <v>1</v>
      </c>
      <c r="P175" s="139">
        <v>2</v>
      </c>
      <c r="Q175" s="139">
        <v>1</v>
      </c>
      <c r="R175" s="139">
        <v>1</v>
      </c>
      <c r="S175" s="139">
        <v>1</v>
      </c>
      <c r="T175" s="139">
        <v>1</v>
      </c>
      <c r="U175" s="139">
        <v>1</v>
      </c>
      <c r="V175" s="139">
        <v>1</v>
      </c>
      <c r="W175" s="139">
        <v>1</v>
      </c>
      <c r="X175" s="139">
        <v>2</v>
      </c>
      <c r="Y175" s="139">
        <v>1</v>
      </c>
      <c r="Z175" s="139">
        <v>3</v>
      </c>
      <c r="AA175" s="139">
        <v>3</v>
      </c>
      <c r="AB175" s="139">
        <v>3</v>
      </c>
      <c r="AC175" s="139">
        <v>3</v>
      </c>
      <c r="AD175" s="139">
        <v>3</v>
      </c>
      <c r="AE175" s="139">
        <v>3</v>
      </c>
      <c r="AF175" s="139">
        <v>2</v>
      </c>
      <c r="AG175" s="139">
        <v>2</v>
      </c>
      <c r="AH175" s="139">
        <v>3</v>
      </c>
      <c r="AI175" s="139">
        <v>2</v>
      </c>
      <c r="AJ175" s="139">
        <v>3</v>
      </c>
      <c r="AK175" s="139">
        <v>3</v>
      </c>
      <c r="AL175" s="139">
        <v>3</v>
      </c>
      <c r="AM175" s="139">
        <v>2</v>
      </c>
      <c r="AN175" s="139">
        <v>2</v>
      </c>
      <c r="AO175" s="139">
        <v>2</v>
      </c>
      <c r="AP175" s="139">
        <v>2</v>
      </c>
      <c r="AQ175" s="139">
        <v>2</v>
      </c>
      <c r="AR175" s="139">
        <v>3</v>
      </c>
      <c r="AS175" s="139">
        <v>3</v>
      </c>
      <c r="AT175" s="139">
        <v>3</v>
      </c>
    </row>
    <row r="176" spans="1:46">
      <c r="A176" s="183">
        <v>174</v>
      </c>
      <c r="B176" s="138">
        <v>1</v>
      </c>
      <c r="C176" s="139">
        <v>1</v>
      </c>
      <c r="D176" s="139">
        <v>1</v>
      </c>
      <c r="E176" s="139">
        <v>1</v>
      </c>
      <c r="F176" s="139">
        <v>1</v>
      </c>
      <c r="G176" s="139">
        <v>1</v>
      </c>
      <c r="H176" s="139">
        <v>2</v>
      </c>
      <c r="I176" s="139">
        <v>2</v>
      </c>
      <c r="J176" s="139">
        <v>2</v>
      </c>
      <c r="K176" s="139">
        <v>2</v>
      </c>
      <c r="L176" s="139">
        <v>1</v>
      </c>
      <c r="M176" s="139">
        <v>1</v>
      </c>
      <c r="N176" s="139">
        <v>2</v>
      </c>
      <c r="O176" s="139">
        <v>1</v>
      </c>
      <c r="P176" s="139">
        <v>2</v>
      </c>
      <c r="Q176" s="139">
        <v>1</v>
      </c>
      <c r="R176" s="139">
        <v>1</v>
      </c>
      <c r="S176" s="139">
        <v>1</v>
      </c>
      <c r="T176" s="139">
        <v>1</v>
      </c>
      <c r="U176" s="139">
        <v>2</v>
      </c>
      <c r="V176" s="139">
        <v>2</v>
      </c>
      <c r="W176" s="139">
        <v>1</v>
      </c>
      <c r="X176" s="139">
        <v>2</v>
      </c>
      <c r="Y176" s="139">
        <v>1</v>
      </c>
      <c r="Z176" s="139">
        <v>2</v>
      </c>
      <c r="AA176" s="139">
        <v>2</v>
      </c>
      <c r="AB176" s="139">
        <v>1</v>
      </c>
      <c r="AC176" s="139">
        <v>3</v>
      </c>
      <c r="AD176" s="139">
        <v>3</v>
      </c>
      <c r="AE176" s="139">
        <v>2</v>
      </c>
      <c r="AF176" s="139">
        <v>1</v>
      </c>
      <c r="AG176" s="139">
        <v>1</v>
      </c>
      <c r="AH176" s="139">
        <v>2</v>
      </c>
      <c r="AI176" s="139">
        <v>3</v>
      </c>
      <c r="AJ176" s="139">
        <v>2</v>
      </c>
      <c r="AK176" s="139">
        <v>1</v>
      </c>
      <c r="AL176" s="139">
        <v>2</v>
      </c>
      <c r="AM176" s="139">
        <v>3</v>
      </c>
      <c r="AN176" s="139">
        <v>3</v>
      </c>
      <c r="AO176" s="139">
        <v>2</v>
      </c>
      <c r="AP176" s="139">
        <v>1</v>
      </c>
      <c r="AQ176" s="139">
        <v>2</v>
      </c>
      <c r="AR176" s="139">
        <v>1</v>
      </c>
      <c r="AS176" s="139">
        <v>2</v>
      </c>
      <c r="AT176" s="139">
        <v>3</v>
      </c>
    </row>
    <row r="177" spans="1:46">
      <c r="A177" s="183">
        <v>175</v>
      </c>
      <c r="B177" s="138">
        <v>3</v>
      </c>
      <c r="C177" s="139">
        <v>1</v>
      </c>
      <c r="D177" s="139">
        <v>1</v>
      </c>
      <c r="E177" s="139">
        <v>1</v>
      </c>
      <c r="F177" s="139">
        <v>1</v>
      </c>
      <c r="G177" s="139">
        <v>2</v>
      </c>
      <c r="H177" s="139">
        <v>1</v>
      </c>
      <c r="I177" s="139">
        <v>2</v>
      </c>
      <c r="J177" s="139">
        <v>3</v>
      </c>
      <c r="K177" s="139">
        <v>3</v>
      </c>
      <c r="L177" s="139">
        <v>3</v>
      </c>
      <c r="M177" s="139">
        <v>3</v>
      </c>
      <c r="N177" s="139">
        <v>1</v>
      </c>
      <c r="O177" s="139">
        <v>1</v>
      </c>
      <c r="P177" s="139">
        <v>2</v>
      </c>
      <c r="Q177" s="139">
        <v>2</v>
      </c>
      <c r="R177" s="139">
        <v>1</v>
      </c>
      <c r="S177" s="139">
        <v>1</v>
      </c>
      <c r="T177" s="139">
        <v>1</v>
      </c>
      <c r="U177" s="139">
        <v>2</v>
      </c>
      <c r="V177" s="139">
        <v>1</v>
      </c>
      <c r="W177" s="139">
        <v>1</v>
      </c>
      <c r="X177" s="139">
        <v>2</v>
      </c>
      <c r="Y177" s="139">
        <v>1</v>
      </c>
      <c r="Z177" s="139">
        <v>1</v>
      </c>
      <c r="AA177" s="139">
        <v>1</v>
      </c>
      <c r="AB177" s="139">
        <v>1</v>
      </c>
      <c r="AC177" s="139">
        <v>1</v>
      </c>
      <c r="AD177" s="139">
        <v>2</v>
      </c>
      <c r="AE177" s="139">
        <v>2</v>
      </c>
      <c r="AF177" s="139">
        <v>1</v>
      </c>
      <c r="AG177" s="139">
        <v>1</v>
      </c>
      <c r="AH177" s="139">
        <v>1</v>
      </c>
      <c r="AI177" s="139">
        <v>2</v>
      </c>
      <c r="AJ177" s="139">
        <v>2</v>
      </c>
      <c r="AK177" s="139">
        <v>2</v>
      </c>
      <c r="AL177" s="139">
        <v>2</v>
      </c>
      <c r="AM177" s="139">
        <v>2</v>
      </c>
      <c r="AN177" s="139">
        <v>2</v>
      </c>
      <c r="AO177" s="139">
        <v>2</v>
      </c>
      <c r="AP177" s="139">
        <v>2</v>
      </c>
      <c r="AQ177" s="139">
        <v>2</v>
      </c>
      <c r="AR177" s="139">
        <v>1</v>
      </c>
      <c r="AS177" s="139">
        <v>1</v>
      </c>
      <c r="AT177" s="139">
        <v>2</v>
      </c>
    </row>
    <row r="178" spans="1:46">
      <c r="A178" s="183">
        <v>176</v>
      </c>
      <c r="B178" s="138">
        <v>1</v>
      </c>
      <c r="C178" s="139">
        <v>1</v>
      </c>
      <c r="D178" s="139">
        <v>1</v>
      </c>
      <c r="E178" s="139">
        <v>1</v>
      </c>
      <c r="F178" s="139">
        <v>1</v>
      </c>
      <c r="G178" s="139">
        <v>2</v>
      </c>
      <c r="H178" s="139">
        <v>2</v>
      </c>
      <c r="I178" s="139">
        <v>2</v>
      </c>
      <c r="J178" s="139">
        <v>2</v>
      </c>
      <c r="K178" s="139">
        <v>2</v>
      </c>
      <c r="L178" s="139">
        <v>2</v>
      </c>
      <c r="M178" s="139">
        <v>1</v>
      </c>
      <c r="N178" s="139">
        <v>1</v>
      </c>
      <c r="O178" s="139">
        <v>1</v>
      </c>
      <c r="P178" s="139">
        <v>1</v>
      </c>
      <c r="Q178" s="139">
        <v>2</v>
      </c>
      <c r="R178" s="139">
        <v>2</v>
      </c>
      <c r="S178" s="139">
        <v>2</v>
      </c>
      <c r="T178" s="139">
        <v>2</v>
      </c>
      <c r="U178" s="139">
        <v>1</v>
      </c>
      <c r="V178" s="139">
        <v>1</v>
      </c>
      <c r="W178" s="139">
        <v>1</v>
      </c>
      <c r="X178" s="139">
        <v>2</v>
      </c>
      <c r="Y178" s="139">
        <v>1</v>
      </c>
      <c r="Z178" s="139">
        <v>3</v>
      </c>
      <c r="AA178" s="139">
        <v>2</v>
      </c>
      <c r="AB178" s="139">
        <v>3</v>
      </c>
      <c r="AC178" s="139">
        <v>2</v>
      </c>
      <c r="AD178" s="139">
        <v>3</v>
      </c>
      <c r="AE178" s="139">
        <v>3</v>
      </c>
      <c r="AF178" s="139">
        <v>3</v>
      </c>
      <c r="AG178" s="139">
        <v>3</v>
      </c>
      <c r="AH178" s="139">
        <v>3</v>
      </c>
      <c r="AI178" s="139">
        <v>3</v>
      </c>
      <c r="AJ178" s="139">
        <v>2</v>
      </c>
      <c r="AK178" s="139">
        <v>2</v>
      </c>
      <c r="AL178" s="139">
        <v>2</v>
      </c>
      <c r="AM178" s="139">
        <v>2</v>
      </c>
      <c r="AN178" s="139">
        <v>3</v>
      </c>
      <c r="AO178" s="139">
        <v>2</v>
      </c>
      <c r="AP178" s="139"/>
      <c r="AQ178" s="139">
        <v>3</v>
      </c>
      <c r="AR178" s="139">
        <v>2</v>
      </c>
      <c r="AS178" s="139">
        <v>2</v>
      </c>
      <c r="AT178" s="139">
        <v>2</v>
      </c>
    </row>
    <row r="179" spans="1:46">
      <c r="A179" s="183">
        <v>177</v>
      </c>
      <c r="B179" s="138">
        <v>3</v>
      </c>
      <c r="C179" s="139">
        <v>2</v>
      </c>
      <c r="D179" s="139">
        <v>2</v>
      </c>
      <c r="E179" s="139">
        <v>1</v>
      </c>
      <c r="F179" s="139">
        <v>2</v>
      </c>
      <c r="G179" s="139">
        <v>1</v>
      </c>
      <c r="H179" s="139">
        <v>1</v>
      </c>
      <c r="I179" s="139">
        <v>2</v>
      </c>
      <c r="J179" s="139">
        <v>2</v>
      </c>
      <c r="K179" s="139">
        <v>2</v>
      </c>
      <c r="L179" s="139">
        <v>3</v>
      </c>
      <c r="M179" s="139">
        <v>3</v>
      </c>
      <c r="N179" s="139">
        <v>2</v>
      </c>
      <c r="O179" s="139">
        <v>2</v>
      </c>
      <c r="P179" s="139">
        <v>1</v>
      </c>
      <c r="Q179" s="139">
        <v>2</v>
      </c>
      <c r="R179" s="139">
        <v>1</v>
      </c>
      <c r="S179" s="139">
        <v>2</v>
      </c>
      <c r="T179" s="139">
        <v>1</v>
      </c>
      <c r="U179" s="139">
        <v>2</v>
      </c>
      <c r="V179" s="139">
        <v>1</v>
      </c>
      <c r="W179" s="139">
        <v>1</v>
      </c>
      <c r="X179" s="139">
        <v>2</v>
      </c>
      <c r="Y179" s="139">
        <v>2</v>
      </c>
      <c r="Z179" s="139">
        <v>1</v>
      </c>
      <c r="AA179" s="139">
        <v>1</v>
      </c>
      <c r="AB179" s="139">
        <v>1</v>
      </c>
      <c r="AC179" s="139">
        <v>1</v>
      </c>
      <c r="AD179" s="139">
        <v>2</v>
      </c>
      <c r="AE179" s="139"/>
      <c r="AF179" s="139">
        <v>2</v>
      </c>
      <c r="AG179" s="139">
        <v>2</v>
      </c>
      <c r="AH179" s="139">
        <v>2</v>
      </c>
      <c r="AI179" s="139">
        <v>1</v>
      </c>
      <c r="AJ179" s="139">
        <v>1</v>
      </c>
      <c r="AK179" s="139">
        <v>1</v>
      </c>
      <c r="AL179" s="139">
        <v>2</v>
      </c>
      <c r="AM179" s="139">
        <v>2</v>
      </c>
      <c r="AN179" s="139">
        <v>2</v>
      </c>
      <c r="AO179" s="139">
        <v>1</v>
      </c>
      <c r="AP179" s="139">
        <v>1</v>
      </c>
      <c r="AQ179" s="139">
        <v>1</v>
      </c>
      <c r="AR179" s="139">
        <v>1</v>
      </c>
      <c r="AS179" s="139">
        <v>2</v>
      </c>
      <c r="AT179" s="139">
        <v>1</v>
      </c>
    </row>
    <row r="180" spans="1:46">
      <c r="A180" s="183">
        <v>178</v>
      </c>
      <c r="B180" s="138">
        <v>2</v>
      </c>
      <c r="C180" s="139">
        <v>2</v>
      </c>
      <c r="D180" s="139">
        <v>3</v>
      </c>
      <c r="E180" s="139">
        <v>3</v>
      </c>
      <c r="F180" s="139">
        <v>2</v>
      </c>
      <c r="G180" s="139">
        <v>3</v>
      </c>
      <c r="H180" s="139">
        <v>3</v>
      </c>
      <c r="I180" s="139">
        <v>3</v>
      </c>
      <c r="J180" s="139">
        <v>3</v>
      </c>
      <c r="K180" s="139">
        <v>2</v>
      </c>
      <c r="L180" s="139">
        <v>2</v>
      </c>
      <c r="M180" s="139">
        <v>3</v>
      </c>
      <c r="N180" s="139">
        <v>2</v>
      </c>
      <c r="O180" s="139">
        <v>2</v>
      </c>
      <c r="P180" s="139">
        <v>3</v>
      </c>
      <c r="Q180" s="139">
        <v>3</v>
      </c>
      <c r="R180" s="139">
        <v>2</v>
      </c>
      <c r="S180" s="139">
        <v>3</v>
      </c>
      <c r="T180" s="139">
        <v>1</v>
      </c>
      <c r="U180" s="139">
        <v>2</v>
      </c>
      <c r="V180" s="139">
        <v>2</v>
      </c>
      <c r="W180" s="139">
        <v>2</v>
      </c>
      <c r="X180" s="139">
        <v>2</v>
      </c>
      <c r="Y180" s="139">
        <v>2</v>
      </c>
      <c r="Z180" s="139">
        <v>1</v>
      </c>
      <c r="AA180" s="139">
        <v>1</v>
      </c>
      <c r="AB180" s="139">
        <v>1</v>
      </c>
      <c r="AC180" s="139">
        <v>1</v>
      </c>
      <c r="AD180" s="139">
        <v>2</v>
      </c>
      <c r="AE180" s="139"/>
      <c r="AF180" s="139">
        <v>2</v>
      </c>
      <c r="AG180" s="139">
        <v>1</v>
      </c>
      <c r="AH180" s="139">
        <v>2</v>
      </c>
      <c r="AI180" s="139">
        <v>1</v>
      </c>
      <c r="AJ180" s="139">
        <v>2</v>
      </c>
      <c r="AK180" s="139">
        <v>2</v>
      </c>
      <c r="AL180" s="139">
        <v>2</v>
      </c>
      <c r="AM180" s="139">
        <v>1</v>
      </c>
      <c r="AN180" s="139">
        <v>2</v>
      </c>
      <c r="AO180" s="139">
        <v>1</v>
      </c>
      <c r="AP180" s="139">
        <v>1</v>
      </c>
      <c r="AQ180" s="139">
        <v>2</v>
      </c>
      <c r="AR180" s="139">
        <v>1</v>
      </c>
      <c r="AS180" s="139">
        <v>1</v>
      </c>
      <c r="AT180" s="139">
        <v>2</v>
      </c>
    </row>
    <row r="181" spans="1:46">
      <c r="A181" s="183">
        <v>179</v>
      </c>
      <c r="B181" s="138">
        <v>2</v>
      </c>
      <c r="C181" s="139">
        <v>3</v>
      </c>
      <c r="D181" s="139">
        <v>2</v>
      </c>
      <c r="E181" s="139">
        <v>1</v>
      </c>
      <c r="F181" s="139">
        <v>1</v>
      </c>
      <c r="G181" s="139">
        <v>2</v>
      </c>
      <c r="H181" s="139">
        <v>3</v>
      </c>
      <c r="I181" s="139">
        <v>2</v>
      </c>
      <c r="J181" s="139">
        <v>2</v>
      </c>
      <c r="K181" s="139">
        <v>2</v>
      </c>
      <c r="L181" s="139">
        <v>3</v>
      </c>
      <c r="M181" s="139">
        <v>2</v>
      </c>
      <c r="N181" s="139">
        <v>2</v>
      </c>
      <c r="O181" s="139">
        <v>2</v>
      </c>
      <c r="P181" s="139">
        <v>2</v>
      </c>
      <c r="Q181" s="139">
        <v>2</v>
      </c>
      <c r="R181" s="139">
        <v>3</v>
      </c>
      <c r="S181" s="139">
        <v>3</v>
      </c>
      <c r="T181" s="139">
        <v>3</v>
      </c>
      <c r="U181" s="139">
        <v>2</v>
      </c>
      <c r="V181" s="139">
        <v>2</v>
      </c>
      <c r="W181" s="139">
        <v>2</v>
      </c>
      <c r="X181" s="139">
        <v>3</v>
      </c>
      <c r="Y181" s="139">
        <v>3</v>
      </c>
      <c r="Z181" s="139">
        <v>3</v>
      </c>
      <c r="AA181" s="139">
        <v>2</v>
      </c>
      <c r="AB181" s="139">
        <v>3</v>
      </c>
      <c r="AC181" s="139">
        <v>2</v>
      </c>
      <c r="AD181" s="139">
        <v>3</v>
      </c>
      <c r="AE181" s="139">
        <v>3</v>
      </c>
      <c r="AF181" s="139">
        <v>3</v>
      </c>
      <c r="AG181" s="139">
        <v>3</v>
      </c>
      <c r="AH181" s="139">
        <v>2</v>
      </c>
      <c r="AI181" s="139">
        <v>2</v>
      </c>
      <c r="AJ181" s="139">
        <v>2</v>
      </c>
      <c r="AK181" s="139">
        <v>3</v>
      </c>
      <c r="AL181" s="139">
        <v>3</v>
      </c>
      <c r="AM181" s="139">
        <v>2</v>
      </c>
      <c r="AN181" s="139">
        <v>3</v>
      </c>
      <c r="AO181" s="139">
        <v>3</v>
      </c>
      <c r="AP181" s="139">
        <v>2</v>
      </c>
      <c r="AQ181" s="139">
        <v>2</v>
      </c>
      <c r="AR181" s="139">
        <v>2</v>
      </c>
      <c r="AS181" s="139">
        <v>2</v>
      </c>
      <c r="AT181" s="139">
        <v>2</v>
      </c>
    </row>
    <row r="182" spans="1:46">
      <c r="A182" s="183">
        <v>180</v>
      </c>
      <c r="B182" s="138">
        <v>1</v>
      </c>
      <c r="C182" s="139">
        <v>1</v>
      </c>
      <c r="D182" s="139">
        <v>1</v>
      </c>
      <c r="E182" s="139">
        <v>1</v>
      </c>
      <c r="F182" s="139">
        <v>1</v>
      </c>
      <c r="G182" s="139">
        <v>1</v>
      </c>
      <c r="H182" s="139">
        <v>1</v>
      </c>
      <c r="I182" s="139">
        <v>1</v>
      </c>
      <c r="J182" s="139">
        <v>1</v>
      </c>
      <c r="K182" s="139">
        <v>1</v>
      </c>
      <c r="L182" s="139">
        <v>2</v>
      </c>
      <c r="M182" s="139">
        <v>2</v>
      </c>
      <c r="N182" s="139">
        <v>2</v>
      </c>
      <c r="O182" s="139">
        <v>2</v>
      </c>
      <c r="P182" s="139">
        <v>2</v>
      </c>
      <c r="Q182" s="139">
        <v>2</v>
      </c>
      <c r="R182" s="139">
        <v>1</v>
      </c>
      <c r="S182" s="139">
        <v>1</v>
      </c>
      <c r="T182" s="139">
        <v>1</v>
      </c>
      <c r="U182" s="139">
        <v>1</v>
      </c>
      <c r="V182" s="139">
        <v>1</v>
      </c>
      <c r="W182" s="139">
        <v>2</v>
      </c>
      <c r="X182" s="139">
        <v>1</v>
      </c>
      <c r="Y182" s="139">
        <v>1</v>
      </c>
      <c r="Z182" s="139">
        <v>3</v>
      </c>
      <c r="AA182" s="139">
        <v>2</v>
      </c>
      <c r="AB182" s="139">
        <v>1</v>
      </c>
      <c r="AC182" s="139">
        <v>1</v>
      </c>
      <c r="AD182" s="139">
        <v>1</v>
      </c>
      <c r="AE182" s="139">
        <v>2</v>
      </c>
      <c r="AF182" s="139">
        <v>2</v>
      </c>
      <c r="AG182" s="139">
        <v>2</v>
      </c>
      <c r="AH182" s="139">
        <v>1</v>
      </c>
      <c r="AI182" s="139">
        <v>2</v>
      </c>
      <c r="AJ182" s="139">
        <v>2</v>
      </c>
      <c r="AK182" s="139">
        <v>1</v>
      </c>
      <c r="AL182" s="139">
        <v>2</v>
      </c>
      <c r="AM182" s="139">
        <v>2</v>
      </c>
      <c r="AN182" s="139">
        <v>3</v>
      </c>
      <c r="AO182" s="139">
        <v>2</v>
      </c>
      <c r="AP182" s="139">
        <v>3</v>
      </c>
      <c r="AQ182" s="139">
        <v>2</v>
      </c>
      <c r="AR182" s="139">
        <v>2</v>
      </c>
      <c r="AS182" s="139">
        <v>3</v>
      </c>
      <c r="AT182" s="139">
        <v>3</v>
      </c>
    </row>
    <row r="183" spans="1:46">
      <c r="A183" s="183">
        <v>181</v>
      </c>
      <c r="B183" s="138">
        <v>2</v>
      </c>
      <c r="C183" s="139">
        <v>2</v>
      </c>
      <c r="D183" s="139">
        <v>2</v>
      </c>
      <c r="E183" s="139">
        <v>3</v>
      </c>
      <c r="F183" s="139">
        <v>2</v>
      </c>
      <c r="G183" s="139">
        <v>2</v>
      </c>
      <c r="H183" s="139">
        <v>2</v>
      </c>
      <c r="I183" s="139">
        <v>2</v>
      </c>
      <c r="J183" s="139">
        <v>2</v>
      </c>
      <c r="K183" s="139">
        <v>2</v>
      </c>
      <c r="L183" s="139">
        <v>3</v>
      </c>
      <c r="M183" s="139">
        <v>3</v>
      </c>
      <c r="N183" s="139">
        <v>3</v>
      </c>
      <c r="O183" s="139">
        <v>3</v>
      </c>
      <c r="P183" s="139">
        <v>3</v>
      </c>
      <c r="Q183" s="139">
        <v>3</v>
      </c>
      <c r="R183" s="139">
        <v>2</v>
      </c>
      <c r="S183" s="139">
        <v>3</v>
      </c>
      <c r="T183" s="139">
        <v>2</v>
      </c>
      <c r="U183" s="139">
        <v>3</v>
      </c>
      <c r="V183" s="139">
        <v>2</v>
      </c>
      <c r="W183" s="139">
        <v>2</v>
      </c>
      <c r="X183" s="139">
        <v>3</v>
      </c>
      <c r="Y183" s="139">
        <v>3</v>
      </c>
      <c r="Z183" s="139">
        <v>3</v>
      </c>
      <c r="AA183" s="139">
        <v>3</v>
      </c>
      <c r="AB183" s="139">
        <v>2</v>
      </c>
      <c r="AC183" s="139">
        <v>2</v>
      </c>
      <c r="AD183" s="139">
        <v>2</v>
      </c>
      <c r="AE183" s="139">
        <v>2</v>
      </c>
      <c r="AF183" s="139">
        <v>3</v>
      </c>
      <c r="AG183" s="139">
        <v>3</v>
      </c>
      <c r="AH183" s="139">
        <v>2</v>
      </c>
      <c r="AI183" s="139">
        <v>2</v>
      </c>
      <c r="AJ183" s="139">
        <v>2</v>
      </c>
      <c r="AK183" s="139">
        <v>3</v>
      </c>
      <c r="AL183" s="139">
        <v>2</v>
      </c>
      <c r="AM183" s="139">
        <v>2</v>
      </c>
      <c r="AN183" s="139">
        <v>2</v>
      </c>
      <c r="AO183" s="139">
        <v>3</v>
      </c>
      <c r="AP183" s="139">
        <v>2</v>
      </c>
      <c r="AQ183" s="139">
        <v>2</v>
      </c>
      <c r="AR183" s="139">
        <v>2</v>
      </c>
      <c r="AS183" s="139">
        <v>2</v>
      </c>
      <c r="AT183" s="139">
        <v>2</v>
      </c>
    </row>
    <row r="184" spans="1:46">
      <c r="A184" s="183">
        <v>182</v>
      </c>
      <c r="B184" s="138">
        <v>3</v>
      </c>
      <c r="C184" s="139">
        <v>3</v>
      </c>
      <c r="D184" s="139">
        <v>2</v>
      </c>
      <c r="E184" s="139">
        <v>1</v>
      </c>
      <c r="F184" s="139">
        <v>2</v>
      </c>
      <c r="G184" s="139">
        <v>2</v>
      </c>
      <c r="H184" s="139">
        <v>3</v>
      </c>
      <c r="I184" s="139">
        <v>2</v>
      </c>
      <c r="J184" s="139">
        <v>3</v>
      </c>
      <c r="K184" s="139">
        <v>3</v>
      </c>
      <c r="L184" s="139">
        <v>3</v>
      </c>
      <c r="M184" s="139">
        <v>3</v>
      </c>
      <c r="N184" s="139">
        <v>1</v>
      </c>
      <c r="O184" s="139">
        <v>3</v>
      </c>
      <c r="P184" s="139">
        <v>2</v>
      </c>
      <c r="Q184" s="139">
        <v>3</v>
      </c>
      <c r="R184" s="139">
        <v>2</v>
      </c>
      <c r="S184" s="139">
        <v>3</v>
      </c>
      <c r="T184" s="139">
        <v>2</v>
      </c>
      <c r="U184" s="139">
        <v>3</v>
      </c>
      <c r="V184" s="139">
        <v>2</v>
      </c>
      <c r="W184" s="139">
        <v>1</v>
      </c>
      <c r="X184" s="139">
        <v>1</v>
      </c>
      <c r="Y184" s="139">
        <v>1</v>
      </c>
      <c r="Z184" s="139">
        <v>2</v>
      </c>
      <c r="AA184" s="139">
        <v>2</v>
      </c>
      <c r="AB184" s="139">
        <v>3</v>
      </c>
      <c r="AC184" s="139">
        <v>2</v>
      </c>
      <c r="AD184" s="139">
        <v>3</v>
      </c>
      <c r="AE184" s="139">
        <v>2</v>
      </c>
      <c r="AF184" s="139">
        <v>1</v>
      </c>
      <c r="AG184" s="139">
        <v>3</v>
      </c>
      <c r="AH184" s="139">
        <v>2</v>
      </c>
      <c r="AI184" s="139">
        <v>3</v>
      </c>
      <c r="AJ184" s="139">
        <v>3</v>
      </c>
      <c r="AK184" s="139">
        <v>2</v>
      </c>
      <c r="AL184" s="139">
        <v>3</v>
      </c>
      <c r="AM184" s="139">
        <v>1</v>
      </c>
      <c r="AN184" s="139">
        <v>2</v>
      </c>
      <c r="AO184" s="139">
        <v>1</v>
      </c>
      <c r="AP184" s="139">
        <v>3</v>
      </c>
      <c r="AQ184" s="139">
        <v>2</v>
      </c>
      <c r="AR184" s="139">
        <v>2</v>
      </c>
      <c r="AS184" s="139">
        <v>3</v>
      </c>
      <c r="AT184" s="139">
        <v>3</v>
      </c>
    </row>
    <row r="185" spans="1:46">
      <c r="A185" s="183">
        <v>183</v>
      </c>
      <c r="B185" s="138">
        <v>2</v>
      </c>
      <c r="C185" s="138">
        <v>3</v>
      </c>
      <c r="D185" s="138">
        <v>3</v>
      </c>
      <c r="E185" s="138">
        <v>3</v>
      </c>
      <c r="F185" s="138">
        <v>3</v>
      </c>
      <c r="G185" s="138">
        <v>3</v>
      </c>
      <c r="H185" s="138">
        <v>3</v>
      </c>
      <c r="I185" s="138">
        <v>2</v>
      </c>
      <c r="J185" s="138">
        <v>3</v>
      </c>
      <c r="K185" s="138">
        <v>2</v>
      </c>
      <c r="L185" s="138">
        <v>3</v>
      </c>
      <c r="M185" s="139">
        <v>3</v>
      </c>
      <c r="N185" s="139">
        <v>3</v>
      </c>
      <c r="O185" s="139">
        <v>3</v>
      </c>
      <c r="P185" s="139">
        <v>3</v>
      </c>
      <c r="Q185" s="139">
        <v>3</v>
      </c>
      <c r="R185" s="139">
        <v>3</v>
      </c>
      <c r="S185" s="139">
        <v>2</v>
      </c>
      <c r="T185" s="139">
        <v>2</v>
      </c>
      <c r="U185" s="139">
        <v>2</v>
      </c>
      <c r="V185" s="139">
        <v>2</v>
      </c>
      <c r="W185" s="139">
        <v>2</v>
      </c>
      <c r="X185" s="139">
        <v>2</v>
      </c>
      <c r="Y185" s="139">
        <v>2</v>
      </c>
      <c r="Z185" s="139">
        <v>3</v>
      </c>
      <c r="AA185" s="139">
        <v>2</v>
      </c>
      <c r="AB185" s="139">
        <v>2</v>
      </c>
      <c r="AC185" s="139">
        <v>2</v>
      </c>
      <c r="AD185" s="139">
        <v>3</v>
      </c>
      <c r="AE185" s="139">
        <v>3</v>
      </c>
      <c r="AF185" s="139">
        <v>3</v>
      </c>
      <c r="AG185" s="139">
        <v>2</v>
      </c>
      <c r="AH185" s="139">
        <v>2</v>
      </c>
      <c r="AI185" s="139">
        <v>3</v>
      </c>
      <c r="AJ185" s="139">
        <v>2</v>
      </c>
      <c r="AK185" s="139">
        <v>3</v>
      </c>
      <c r="AL185" s="139"/>
      <c r="AM185" s="139">
        <v>2</v>
      </c>
      <c r="AN185" s="139">
        <v>3</v>
      </c>
      <c r="AO185" s="139">
        <v>3</v>
      </c>
      <c r="AP185" s="139">
        <v>3</v>
      </c>
      <c r="AQ185" s="139">
        <v>3</v>
      </c>
      <c r="AR185" s="139">
        <v>2</v>
      </c>
      <c r="AS185" s="139">
        <v>3</v>
      </c>
      <c r="AT185" s="139">
        <v>2</v>
      </c>
    </row>
    <row r="186" spans="1:46">
      <c r="A186" s="183">
        <v>184</v>
      </c>
      <c r="B186" s="138">
        <v>3</v>
      </c>
      <c r="C186" s="138">
        <v>2</v>
      </c>
      <c r="D186" s="138">
        <v>2</v>
      </c>
      <c r="E186" s="138">
        <v>2</v>
      </c>
      <c r="F186" s="138">
        <v>3</v>
      </c>
      <c r="G186" s="138">
        <v>1</v>
      </c>
      <c r="H186" s="138">
        <v>3</v>
      </c>
      <c r="I186" s="138">
        <v>3</v>
      </c>
      <c r="J186" s="138">
        <v>3</v>
      </c>
      <c r="K186" s="138">
        <v>2</v>
      </c>
      <c r="L186" s="138">
        <v>3</v>
      </c>
      <c r="M186" s="139">
        <v>3</v>
      </c>
      <c r="N186" s="139">
        <v>3</v>
      </c>
      <c r="O186" s="139">
        <v>3</v>
      </c>
      <c r="P186" s="139">
        <v>2</v>
      </c>
      <c r="Q186" s="139">
        <v>2</v>
      </c>
      <c r="R186" s="139">
        <v>1</v>
      </c>
      <c r="S186" s="139">
        <v>1</v>
      </c>
      <c r="T186" s="139">
        <v>2</v>
      </c>
      <c r="U186" s="139">
        <v>3</v>
      </c>
      <c r="V186" s="139">
        <v>3</v>
      </c>
      <c r="W186" s="139">
        <v>3</v>
      </c>
      <c r="X186" s="139">
        <v>3</v>
      </c>
      <c r="Y186" s="139">
        <v>3</v>
      </c>
      <c r="Z186" s="139">
        <v>3</v>
      </c>
      <c r="AA186" s="139">
        <v>3</v>
      </c>
      <c r="AB186" s="139">
        <v>1</v>
      </c>
      <c r="AC186" s="139">
        <v>3</v>
      </c>
      <c r="AD186" s="139">
        <v>3</v>
      </c>
      <c r="AE186" s="139">
        <v>3</v>
      </c>
      <c r="AF186" s="139">
        <v>3</v>
      </c>
      <c r="AG186" s="139">
        <v>3</v>
      </c>
      <c r="AH186" s="139">
        <v>1</v>
      </c>
      <c r="AI186" s="139">
        <v>3</v>
      </c>
      <c r="AJ186" s="139">
        <v>3</v>
      </c>
      <c r="AK186" s="139">
        <v>3</v>
      </c>
      <c r="AL186" s="139">
        <v>2</v>
      </c>
      <c r="AM186" s="139">
        <v>1</v>
      </c>
      <c r="AN186" s="139">
        <v>3</v>
      </c>
      <c r="AO186" s="139">
        <v>2</v>
      </c>
      <c r="AP186" s="139">
        <v>1</v>
      </c>
      <c r="AQ186" s="139">
        <v>3</v>
      </c>
      <c r="AR186" s="139">
        <v>3</v>
      </c>
      <c r="AS186" s="139">
        <v>3</v>
      </c>
      <c r="AT186" s="139">
        <v>3</v>
      </c>
    </row>
    <row r="187" spans="1:46">
      <c r="A187" s="183">
        <v>185</v>
      </c>
      <c r="B187" s="138">
        <v>1</v>
      </c>
      <c r="C187" s="138">
        <v>2</v>
      </c>
      <c r="D187" s="138"/>
      <c r="E187" s="138">
        <v>1</v>
      </c>
      <c r="F187" s="138">
        <v>2</v>
      </c>
      <c r="G187" s="138">
        <v>3</v>
      </c>
      <c r="H187" s="138">
        <v>1</v>
      </c>
      <c r="I187" s="138">
        <v>2</v>
      </c>
      <c r="J187" s="138">
        <v>2</v>
      </c>
      <c r="K187" s="138">
        <v>3</v>
      </c>
      <c r="L187" s="138">
        <v>2</v>
      </c>
      <c r="M187" s="139">
        <v>2</v>
      </c>
      <c r="N187" s="139">
        <v>1</v>
      </c>
      <c r="O187" s="139">
        <v>2</v>
      </c>
      <c r="P187" s="139">
        <v>2</v>
      </c>
      <c r="Q187" s="139">
        <v>1</v>
      </c>
      <c r="R187" s="139">
        <v>2</v>
      </c>
      <c r="S187" s="139">
        <v>2</v>
      </c>
      <c r="T187" s="139">
        <v>2</v>
      </c>
      <c r="U187" s="139">
        <v>1</v>
      </c>
      <c r="V187" s="139">
        <v>2</v>
      </c>
      <c r="W187" s="139">
        <v>2</v>
      </c>
      <c r="X187" s="139">
        <v>1</v>
      </c>
      <c r="Y187" s="139">
        <v>2</v>
      </c>
      <c r="Z187" s="139">
        <v>2</v>
      </c>
      <c r="AA187" s="139">
        <v>1</v>
      </c>
      <c r="AB187" s="139">
        <v>2</v>
      </c>
      <c r="AC187" s="139">
        <v>2</v>
      </c>
      <c r="AD187" s="139">
        <v>1</v>
      </c>
      <c r="AE187" s="139">
        <v>1</v>
      </c>
      <c r="AF187" s="139">
        <v>1</v>
      </c>
      <c r="AG187" s="139">
        <v>1</v>
      </c>
      <c r="AH187" s="139">
        <v>1</v>
      </c>
      <c r="AI187" s="139">
        <v>2</v>
      </c>
      <c r="AJ187" s="139">
        <v>1</v>
      </c>
      <c r="AK187" s="139">
        <v>2</v>
      </c>
      <c r="AL187" s="139">
        <v>1</v>
      </c>
      <c r="AM187" s="139">
        <v>2</v>
      </c>
      <c r="AN187" s="139">
        <v>1</v>
      </c>
      <c r="AO187" s="139">
        <v>2</v>
      </c>
      <c r="AP187" s="139">
        <v>1</v>
      </c>
      <c r="AQ187" s="139">
        <v>2</v>
      </c>
      <c r="AR187" s="139">
        <v>1</v>
      </c>
      <c r="AS187" s="139">
        <v>2</v>
      </c>
      <c r="AT187" s="139">
        <v>1</v>
      </c>
    </row>
    <row r="188" spans="1:46">
      <c r="A188" s="183">
        <v>186</v>
      </c>
      <c r="B188" s="138">
        <v>3</v>
      </c>
      <c r="C188" s="138">
        <v>3</v>
      </c>
      <c r="D188" s="138">
        <v>2</v>
      </c>
      <c r="E188" s="138">
        <v>2</v>
      </c>
      <c r="F188" s="138">
        <v>3</v>
      </c>
      <c r="G188" s="138">
        <v>3</v>
      </c>
      <c r="H188" s="138">
        <v>2</v>
      </c>
      <c r="I188" s="138">
        <v>2</v>
      </c>
      <c r="J188" s="138">
        <v>3</v>
      </c>
      <c r="K188" s="138">
        <v>2</v>
      </c>
      <c r="L188" s="138">
        <v>2</v>
      </c>
      <c r="M188" s="139">
        <v>3</v>
      </c>
      <c r="N188" s="139">
        <v>3</v>
      </c>
      <c r="O188" s="139">
        <v>3</v>
      </c>
      <c r="P188" s="139">
        <v>3</v>
      </c>
      <c r="Q188" s="139">
        <v>3</v>
      </c>
      <c r="R188" s="139">
        <v>3</v>
      </c>
      <c r="S188" s="139">
        <v>2</v>
      </c>
      <c r="T188" s="139">
        <v>2</v>
      </c>
      <c r="U188" s="139">
        <v>1</v>
      </c>
      <c r="V188" s="139">
        <v>1</v>
      </c>
      <c r="W188" s="139">
        <v>1</v>
      </c>
      <c r="X188" s="139">
        <v>1</v>
      </c>
      <c r="Y188" s="139">
        <v>3</v>
      </c>
      <c r="Z188" s="139">
        <v>3</v>
      </c>
      <c r="AA188" s="139">
        <v>3</v>
      </c>
      <c r="AB188" s="139">
        <v>3</v>
      </c>
      <c r="AC188" s="139">
        <v>3</v>
      </c>
      <c r="AD188" s="139">
        <v>3</v>
      </c>
      <c r="AE188" s="139">
        <v>2</v>
      </c>
      <c r="AF188" s="139">
        <v>3</v>
      </c>
      <c r="AG188" s="139">
        <v>3</v>
      </c>
      <c r="AH188" s="139">
        <v>2</v>
      </c>
      <c r="AI188" s="139">
        <v>3</v>
      </c>
      <c r="AJ188" s="139">
        <v>2</v>
      </c>
      <c r="AK188" s="139">
        <v>3</v>
      </c>
      <c r="AL188" s="139">
        <v>3</v>
      </c>
      <c r="AM188" s="139">
        <v>2</v>
      </c>
      <c r="AN188" s="139">
        <v>2</v>
      </c>
      <c r="AO188" s="139">
        <v>3</v>
      </c>
      <c r="AP188" s="139">
        <v>3</v>
      </c>
      <c r="AQ188" s="139">
        <v>1</v>
      </c>
      <c r="AR188" s="139">
        <v>3</v>
      </c>
      <c r="AS188" s="139">
        <v>2</v>
      </c>
      <c r="AT188" s="139">
        <v>1</v>
      </c>
    </row>
    <row r="189" spans="1:46">
      <c r="A189" s="183">
        <v>187</v>
      </c>
      <c r="B189" s="138">
        <v>1</v>
      </c>
      <c r="C189" s="138">
        <v>1</v>
      </c>
      <c r="D189" s="138">
        <v>1</v>
      </c>
      <c r="E189" s="138">
        <v>1</v>
      </c>
      <c r="F189" s="138">
        <v>1</v>
      </c>
      <c r="G189" s="138">
        <v>1</v>
      </c>
      <c r="H189" s="138">
        <v>1</v>
      </c>
      <c r="I189" s="138">
        <v>1</v>
      </c>
      <c r="J189" s="138">
        <v>1</v>
      </c>
      <c r="K189" s="138">
        <v>1</v>
      </c>
      <c r="L189" s="138">
        <v>1</v>
      </c>
      <c r="M189" s="139">
        <v>1</v>
      </c>
      <c r="N189" s="139">
        <v>2</v>
      </c>
      <c r="O189" s="139">
        <v>2</v>
      </c>
      <c r="P189" s="139">
        <v>2</v>
      </c>
      <c r="Q189" s="139">
        <v>3</v>
      </c>
      <c r="R189" s="139">
        <v>2</v>
      </c>
      <c r="S189" s="139">
        <v>2</v>
      </c>
      <c r="T189" s="139">
        <v>2</v>
      </c>
      <c r="U189" s="139">
        <v>3</v>
      </c>
      <c r="V189" s="139">
        <v>2</v>
      </c>
      <c r="W189" s="139">
        <v>3</v>
      </c>
      <c r="X189" s="139">
        <v>3</v>
      </c>
      <c r="Y189" s="139">
        <v>3</v>
      </c>
      <c r="Z189" s="139">
        <v>1</v>
      </c>
      <c r="AA189" s="139">
        <v>2</v>
      </c>
      <c r="AB189" s="139">
        <v>3</v>
      </c>
      <c r="AC189" s="139">
        <v>3</v>
      </c>
      <c r="AD189" s="139">
        <v>3</v>
      </c>
      <c r="AE189" s="139">
        <v>2</v>
      </c>
      <c r="AF189" s="139">
        <v>3</v>
      </c>
      <c r="AG189" s="139">
        <v>3</v>
      </c>
      <c r="AH189" s="139">
        <v>3</v>
      </c>
      <c r="AI189" s="139">
        <v>2</v>
      </c>
      <c r="AJ189" s="139">
        <v>3</v>
      </c>
      <c r="AK189" s="139">
        <v>3</v>
      </c>
      <c r="AL189" s="139">
        <v>1</v>
      </c>
      <c r="AM189" s="139">
        <v>2</v>
      </c>
      <c r="AN189" s="139">
        <v>1</v>
      </c>
      <c r="AO189" s="139">
        <v>2</v>
      </c>
      <c r="AP189" s="139">
        <v>3</v>
      </c>
      <c r="AQ189" s="139">
        <v>3</v>
      </c>
      <c r="AR189" s="139">
        <v>2</v>
      </c>
      <c r="AS189" s="139">
        <v>3</v>
      </c>
      <c r="AT189" s="139">
        <v>1</v>
      </c>
    </row>
    <row r="190" spans="1:46">
      <c r="A190" s="183">
        <v>188</v>
      </c>
      <c r="B190" s="138">
        <v>3</v>
      </c>
      <c r="C190" s="138">
        <v>3</v>
      </c>
      <c r="D190" s="138">
        <v>3</v>
      </c>
      <c r="E190" s="138">
        <v>3</v>
      </c>
      <c r="F190" s="138">
        <v>3</v>
      </c>
      <c r="G190" s="138">
        <v>3</v>
      </c>
      <c r="H190" s="138">
        <v>3</v>
      </c>
      <c r="I190" s="138">
        <v>3</v>
      </c>
      <c r="J190" s="138">
        <v>2</v>
      </c>
      <c r="K190" s="138">
        <v>3</v>
      </c>
      <c r="L190" s="138">
        <v>3</v>
      </c>
      <c r="M190" s="139">
        <v>3</v>
      </c>
      <c r="N190" s="139">
        <v>3</v>
      </c>
      <c r="O190" s="139">
        <v>3</v>
      </c>
      <c r="P190" s="139">
        <v>3</v>
      </c>
      <c r="Q190" s="139">
        <v>2</v>
      </c>
      <c r="R190" s="139">
        <v>2</v>
      </c>
      <c r="S190" s="139">
        <v>2</v>
      </c>
      <c r="T190" s="139">
        <v>3</v>
      </c>
      <c r="U190" s="139">
        <v>3</v>
      </c>
      <c r="V190" s="139">
        <v>2</v>
      </c>
      <c r="W190" s="139">
        <v>2</v>
      </c>
      <c r="X190" s="139">
        <v>3</v>
      </c>
      <c r="Y190" s="139">
        <v>2</v>
      </c>
      <c r="Z190" s="139">
        <v>2</v>
      </c>
      <c r="AA190" s="139">
        <v>3</v>
      </c>
      <c r="AB190" s="139">
        <v>1</v>
      </c>
      <c r="AC190" s="139">
        <v>2</v>
      </c>
      <c r="AD190" s="139">
        <v>1</v>
      </c>
      <c r="AE190" s="139">
        <v>2</v>
      </c>
      <c r="AF190" s="139">
        <v>3</v>
      </c>
      <c r="AG190" s="139">
        <v>2</v>
      </c>
      <c r="AH190" s="139">
        <v>2</v>
      </c>
      <c r="AI190" s="139">
        <v>3</v>
      </c>
      <c r="AJ190" s="139">
        <v>3</v>
      </c>
      <c r="AK190" s="139">
        <v>3</v>
      </c>
      <c r="AL190" s="139">
        <v>1</v>
      </c>
      <c r="AM190" s="139">
        <v>1</v>
      </c>
      <c r="AN190" s="139">
        <v>1</v>
      </c>
      <c r="AO190" s="139">
        <v>3</v>
      </c>
      <c r="AP190" s="139">
        <v>3</v>
      </c>
      <c r="AQ190" s="139">
        <v>2</v>
      </c>
      <c r="AR190" s="139">
        <v>3</v>
      </c>
      <c r="AS190" s="139">
        <v>2</v>
      </c>
      <c r="AT190" s="139">
        <v>3</v>
      </c>
    </row>
    <row r="191" spans="1:46">
      <c r="A191" s="183">
        <v>189</v>
      </c>
      <c r="B191" s="138">
        <v>2</v>
      </c>
      <c r="C191" s="138">
        <v>3</v>
      </c>
      <c r="D191" s="138">
        <v>3</v>
      </c>
      <c r="E191" s="138">
        <v>2</v>
      </c>
      <c r="F191" s="138">
        <v>2</v>
      </c>
      <c r="G191" s="138">
        <v>3</v>
      </c>
      <c r="H191" s="138">
        <v>3</v>
      </c>
      <c r="I191" s="138">
        <v>3</v>
      </c>
      <c r="J191" s="138">
        <v>3</v>
      </c>
      <c r="K191" s="138">
        <v>3</v>
      </c>
      <c r="L191" s="138">
        <v>3</v>
      </c>
      <c r="M191" s="139">
        <v>3</v>
      </c>
      <c r="N191" s="139">
        <v>3</v>
      </c>
      <c r="O191" s="139">
        <v>2</v>
      </c>
      <c r="P191" s="139">
        <v>3</v>
      </c>
      <c r="Q191" s="139">
        <v>3</v>
      </c>
      <c r="R191" s="139">
        <v>2</v>
      </c>
      <c r="S191" s="139">
        <v>3</v>
      </c>
      <c r="T191" s="139">
        <v>2</v>
      </c>
      <c r="U191" s="139">
        <v>3</v>
      </c>
      <c r="V191" s="139">
        <v>2</v>
      </c>
      <c r="W191" s="139">
        <v>3</v>
      </c>
      <c r="X191" s="139">
        <v>3</v>
      </c>
      <c r="Y191" s="139">
        <v>3</v>
      </c>
      <c r="Z191" s="139">
        <v>3</v>
      </c>
      <c r="AA191" s="139">
        <v>2</v>
      </c>
      <c r="AB191" s="139">
        <v>1</v>
      </c>
      <c r="AC191" s="139">
        <v>3</v>
      </c>
      <c r="AD191" s="139">
        <v>2</v>
      </c>
      <c r="AE191" s="139">
        <v>2</v>
      </c>
      <c r="AF191" s="139">
        <v>1</v>
      </c>
      <c r="AG191" s="139">
        <v>2</v>
      </c>
      <c r="AH191" s="139">
        <v>3</v>
      </c>
      <c r="AI191" s="139">
        <v>2</v>
      </c>
      <c r="AJ191" s="139">
        <v>2</v>
      </c>
      <c r="AK191" s="139">
        <v>1</v>
      </c>
      <c r="AL191" s="139">
        <v>2</v>
      </c>
      <c r="AM191" s="139">
        <v>3</v>
      </c>
      <c r="AN191" s="139">
        <v>2</v>
      </c>
      <c r="AO191" s="139">
        <v>2</v>
      </c>
      <c r="AP191" s="139">
        <v>2</v>
      </c>
      <c r="AQ191" s="139">
        <v>2</v>
      </c>
      <c r="AR191" s="139">
        <v>2</v>
      </c>
      <c r="AS191" s="139">
        <v>2</v>
      </c>
      <c r="AT191" s="139">
        <v>2</v>
      </c>
    </row>
    <row r="192" spans="1:46">
      <c r="A192" s="183">
        <v>190</v>
      </c>
      <c r="B192" s="138">
        <v>2</v>
      </c>
      <c r="C192" s="138">
        <v>2</v>
      </c>
      <c r="D192" s="138">
        <v>1</v>
      </c>
      <c r="E192" s="138">
        <v>2</v>
      </c>
      <c r="F192" s="138">
        <v>2</v>
      </c>
      <c r="G192" s="138">
        <v>3</v>
      </c>
      <c r="H192" s="138">
        <v>3</v>
      </c>
      <c r="I192" s="138">
        <v>2</v>
      </c>
      <c r="J192" s="138">
        <v>3</v>
      </c>
      <c r="K192" s="138">
        <v>3</v>
      </c>
      <c r="L192" s="138">
        <v>3</v>
      </c>
      <c r="M192" s="139">
        <v>3</v>
      </c>
      <c r="N192" s="139">
        <v>2</v>
      </c>
      <c r="O192" s="139">
        <v>2</v>
      </c>
      <c r="P192" s="139">
        <v>2</v>
      </c>
      <c r="Q192" s="139">
        <v>3</v>
      </c>
      <c r="R192" s="139">
        <v>2</v>
      </c>
      <c r="S192" s="139">
        <v>3</v>
      </c>
      <c r="T192" s="139">
        <v>1</v>
      </c>
      <c r="U192" s="139">
        <v>2</v>
      </c>
      <c r="V192" s="139">
        <v>1</v>
      </c>
      <c r="W192" s="139">
        <v>2</v>
      </c>
      <c r="X192" s="139">
        <v>2</v>
      </c>
      <c r="Y192" s="139">
        <v>2</v>
      </c>
      <c r="Z192" s="139">
        <v>3</v>
      </c>
      <c r="AA192" s="139"/>
      <c r="AB192" s="139">
        <v>1</v>
      </c>
      <c r="AC192" s="139">
        <v>1</v>
      </c>
      <c r="AD192" s="139">
        <v>2</v>
      </c>
      <c r="AE192" s="139">
        <v>2</v>
      </c>
      <c r="AF192" s="139">
        <v>2</v>
      </c>
      <c r="AG192" s="139">
        <v>1</v>
      </c>
      <c r="AH192" s="139">
        <v>1</v>
      </c>
      <c r="AI192" s="139">
        <v>2</v>
      </c>
      <c r="AJ192" s="139">
        <v>2</v>
      </c>
      <c r="AK192" s="139">
        <v>2</v>
      </c>
      <c r="AL192" s="139">
        <v>1</v>
      </c>
      <c r="AM192" s="139">
        <v>1</v>
      </c>
      <c r="AN192" s="139">
        <v>2</v>
      </c>
      <c r="AO192" s="139">
        <v>1</v>
      </c>
      <c r="AP192" s="139">
        <v>1</v>
      </c>
      <c r="AQ192" s="139">
        <v>2</v>
      </c>
      <c r="AR192" s="139">
        <v>1</v>
      </c>
      <c r="AS192" s="139">
        <v>1</v>
      </c>
      <c r="AT192" s="139">
        <v>2</v>
      </c>
    </row>
    <row r="193" spans="1:46">
      <c r="A193" s="183">
        <v>191</v>
      </c>
      <c r="B193" s="138">
        <v>1</v>
      </c>
      <c r="C193" s="138">
        <v>2</v>
      </c>
      <c r="D193" s="138">
        <v>1</v>
      </c>
      <c r="E193" s="138">
        <v>1</v>
      </c>
      <c r="F193" s="138">
        <v>1</v>
      </c>
      <c r="G193" s="138">
        <v>2</v>
      </c>
      <c r="H193" s="138">
        <v>3</v>
      </c>
      <c r="I193" s="138">
        <v>2</v>
      </c>
      <c r="J193" s="138">
        <v>1</v>
      </c>
      <c r="K193" s="138">
        <v>3</v>
      </c>
      <c r="L193" s="138">
        <v>3</v>
      </c>
      <c r="M193" s="139">
        <v>3</v>
      </c>
      <c r="N193" s="139">
        <v>2</v>
      </c>
      <c r="O193" s="139">
        <v>2</v>
      </c>
      <c r="P193" s="139">
        <v>2</v>
      </c>
      <c r="Q193" s="139">
        <v>2</v>
      </c>
      <c r="R193" s="139">
        <v>1</v>
      </c>
      <c r="S193" s="139">
        <v>1</v>
      </c>
      <c r="T193" s="139">
        <v>1</v>
      </c>
      <c r="U193" s="139">
        <v>2</v>
      </c>
      <c r="V193" s="139">
        <v>1</v>
      </c>
      <c r="W193" s="139">
        <v>2</v>
      </c>
      <c r="X193" s="139">
        <v>2</v>
      </c>
      <c r="Y193" s="139">
        <v>1</v>
      </c>
      <c r="Z193" s="139">
        <v>2</v>
      </c>
      <c r="AA193" s="139"/>
      <c r="AB193" s="139">
        <v>1</v>
      </c>
      <c r="AC193" s="139">
        <v>1</v>
      </c>
      <c r="AD193" s="139">
        <v>1</v>
      </c>
      <c r="AE193" s="139">
        <v>1</v>
      </c>
      <c r="AF193" s="139">
        <v>3</v>
      </c>
      <c r="AG193" s="139">
        <v>1</v>
      </c>
      <c r="AH193" s="139">
        <v>3</v>
      </c>
      <c r="AI193" s="139">
        <v>3</v>
      </c>
      <c r="AJ193" s="139">
        <v>1</v>
      </c>
      <c r="AK193" s="139">
        <v>1</v>
      </c>
      <c r="AL193" s="139">
        <v>1</v>
      </c>
      <c r="AM193" s="139">
        <v>1</v>
      </c>
      <c r="AN193" s="139">
        <v>1</v>
      </c>
      <c r="AO193" s="139">
        <v>2</v>
      </c>
      <c r="AP193" s="139">
        <v>2</v>
      </c>
      <c r="AQ193" s="139">
        <v>3</v>
      </c>
      <c r="AR193" s="139">
        <v>1</v>
      </c>
      <c r="AS193" s="139">
        <v>1</v>
      </c>
      <c r="AT193" s="139">
        <v>1</v>
      </c>
    </row>
    <row r="194" spans="1:46">
      <c r="A194" s="183">
        <v>192</v>
      </c>
      <c r="B194" s="138">
        <v>2</v>
      </c>
      <c r="C194" s="138">
        <v>3</v>
      </c>
      <c r="D194" s="138">
        <v>2</v>
      </c>
      <c r="E194" s="138">
        <v>2</v>
      </c>
      <c r="F194" s="138">
        <v>2</v>
      </c>
      <c r="G194" s="138">
        <v>3</v>
      </c>
      <c r="H194" s="138">
        <v>3</v>
      </c>
      <c r="I194" s="138">
        <v>3</v>
      </c>
      <c r="J194" s="138">
        <v>3</v>
      </c>
      <c r="K194" s="138">
        <v>2</v>
      </c>
      <c r="L194" s="138">
        <v>2</v>
      </c>
      <c r="M194" s="139">
        <v>3</v>
      </c>
      <c r="N194" s="139">
        <v>3</v>
      </c>
      <c r="O194" s="139">
        <v>3</v>
      </c>
      <c r="P194" s="139">
        <v>3</v>
      </c>
      <c r="Q194" s="139">
        <v>3</v>
      </c>
      <c r="R194" s="139">
        <v>3</v>
      </c>
      <c r="S194" s="139">
        <v>3</v>
      </c>
      <c r="T194" s="139">
        <v>3</v>
      </c>
      <c r="U194" s="139">
        <v>3</v>
      </c>
      <c r="V194" s="139">
        <v>3</v>
      </c>
      <c r="W194" s="139">
        <v>3</v>
      </c>
      <c r="X194" s="139">
        <v>3</v>
      </c>
      <c r="Y194" s="139">
        <v>3</v>
      </c>
      <c r="Z194" s="139">
        <v>2</v>
      </c>
      <c r="AA194" s="139">
        <v>2</v>
      </c>
      <c r="AB194" s="139">
        <v>1</v>
      </c>
      <c r="AC194" s="139">
        <v>1</v>
      </c>
      <c r="AD194" s="139">
        <v>1</v>
      </c>
      <c r="AE194" s="139">
        <v>1</v>
      </c>
      <c r="AF194" s="139">
        <v>3</v>
      </c>
      <c r="AG194" s="139">
        <v>1</v>
      </c>
      <c r="AH194" s="139">
        <v>3</v>
      </c>
      <c r="AI194" s="139">
        <v>1</v>
      </c>
      <c r="AJ194" s="139">
        <v>3</v>
      </c>
      <c r="AK194" s="139">
        <v>3</v>
      </c>
      <c r="AL194" s="139">
        <v>1</v>
      </c>
      <c r="AM194" s="139">
        <v>1</v>
      </c>
      <c r="AN194" s="139">
        <v>1</v>
      </c>
      <c r="AO194" s="139">
        <v>1</v>
      </c>
      <c r="AP194" s="139">
        <v>1</v>
      </c>
      <c r="AQ194" s="139">
        <v>2</v>
      </c>
      <c r="AR194" s="139">
        <v>2</v>
      </c>
      <c r="AS194" s="139">
        <v>3</v>
      </c>
      <c r="AT194" s="139">
        <v>3</v>
      </c>
    </row>
    <row r="195" spans="1:46">
      <c r="A195" s="183">
        <v>193</v>
      </c>
      <c r="B195" s="138">
        <v>1</v>
      </c>
      <c r="C195" s="138">
        <v>2</v>
      </c>
      <c r="D195" s="138">
        <v>3</v>
      </c>
      <c r="E195" s="138">
        <v>1</v>
      </c>
      <c r="F195" s="138">
        <v>3</v>
      </c>
      <c r="G195" s="138">
        <v>3</v>
      </c>
      <c r="H195" s="138">
        <v>3</v>
      </c>
      <c r="I195" s="138">
        <v>3</v>
      </c>
      <c r="J195" s="138">
        <v>2</v>
      </c>
      <c r="K195" s="138">
        <v>1</v>
      </c>
      <c r="L195" s="138">
        <v>3</v>
      </c>
      <c r="M195" s="139">
        <v>3</v>
      </c>
      <c r="N195" s="139">
        <v>2</v>
      </c>
      <c r="O195" s="139">
        <v>2</v>
      </c>
      <c r="P195" s="139">
        <v>2</v>
      </c>
      <c r="Q195" s="139">
        <v>2</v>
      </c>
      <c r="R195" s="139">
        <v>1</v>
      </c>
      <c r="S195" s="139">
        <v>2</v>
      </c>
      <c r="T195" s="139">
        <v>1</v>
      </c>
      <c r="U195" s="139">
        <v>2</v>
      </c>
      <c r="V195" s="139">
        <v>2</v>
      </c>
      <c r="W195" s="139">
        <v>3</v>
      </c>
      <c r="X195" s="139">
        <v>2</v>
      </c>
      <c r="Y195" s="139">
        <v>3</v>
      </c>
      <c r="Z195" s="139">
        <v>2</v>
      </c>
      <c r="AA195" s="139">
        <v>2</v>
      </c>
      <c r="AB195" s="139">
        <v>2</v>
      </c>
      <c r="AC195" s="139">
        <v>2</v>
      </c>
      <c r="AD195" s="139">
        <v>2</v>
      </c>
      <c r="AE195" s="139">
        <v>2</v>
      </c>
      <c r="AF195" s="139">
        <v>1</v>
      </c>
      <c r="AG195" s="139">
        <v>2</v>
      </c>
      <c r="AH195" s="139">
        <v>1</v>
      </c>
      <c r="AI195" s="139">
        <v>1</v>
      </c>
      <c r="AJ195" s="139">
        <v>1</v>
      </c>
      <c r="AK195" s="139">
        <v>1</v>
      </c>
      <c r="AL195" s="139">
        <v>2</v>
      </c>
      <c r="AM195" s="139">
        <v>3</v>
      </c>
      <c r="AN195" s="139">
        <v>3</v>
      </c>
      <c r="AO195" s="139">
        <v>3</v>
      </c>
      <c r="AP195" s="139">
        <v>3</v>
      </c>
      <c r="AQ195" s="139">
        <v>3</v>
      </c>
      <c r="AR195" s="139">
        <v>3</v>
      </c>
      <c r="AS195" s="139">
        <v>3</v>
      </c>
      <c r="AT195" s="139">
        <v>3</v>
      </c>
    </row>
    <row r="196" spans="1:46">
      <c r="A196" s="183">
        <v>194</v>
      </c>
      <c r="B196" s="138">
        <v>3</v>
      </c>
      <c r="C196" s="138">
        <v>3</v>
      </c>
      <c r="D196" s="138">
        <v>2</v>
      </c>
      <c r="E196" s="138">
        <v>1</v>
      </c>
      <c r="F196" s="138">
        <v>1</v>
      </c>
      <c r="G196" s="138">
        <v>3</v>
      </c>
      <c r="H196" s="138">
        <v>3</v>
      </c>
      <c r="I196" s="138">
        <v>3</v>
      </c>
      <c r="J196" s="138">
        <v>3</v>
      </c>
      <c r="K196" s="138">
        <v>1</v>
      </c>
      <c r="L196" s="138">
        <v>2</v>
      </c>
      <c r="M196" s="139">
        <v>1</v>
      </c>
      <c r="N196" s="139">
        <v>2</v>
      </c>
      <c r="O196" s="139">
        <v>3</v>
      </c>
      <c r="P196" s="139">
        <v>1</v>
      </c>
      <c r="Q196" s="139">
        <v>2</v>
      </c>
      <c r="R196" s="139">
        <v>2</v>
      </c>
      <c r="S196" s="139">
        <v>3</v>
      </c>
      <c r="T196" s="139">
        <v>3</v>
      </c>
      <c r="U196" s="139">
        <v>3</v>
      </c>
      <c r="V196" s="139">
        <v>3</v>
      </c>
      <c r="W196" s="139">
        <v>2</v>
      </c>
      <c r="X196" s="139">
        <v>2</v>
      </c>
      <c r="Y196" s="139">
        <v>1</v>
      </c>
      <c r="Z196" s="139">
        <v>3</v>
      </c>
      <c r="AA196" s="139">
        <v>3</v>
      </c>
      <c r="AB196" s="139">
        <v>3</v>
      </c>
      <c r="AC196" s="139">
        <v>3</v>
      </c>
      <c r="AD196" s="139">
        <v>2</v>
      </c>
      <c r="AE196" s="139">
        <v>1</v>
      </c>
      <c r="AF196" s="139">
        <v>3</v>
      </c>
      <c r="AG196" s="139">
        <v>3</v>
      </c>
      <c r="AH196" s="139">
        <v>3</v>
      </c>
      <c r="AI196" s="139">
        <v>3</v>
      </c>
      <c r="AJ196" s="139">
        <v>3</v>
      </c>
      <c r="AK196" s="139">
        <v>2</v>
      </c>
      <c r="AL196" s="139">
        <v>2</v>
      </c>
      <c r="AM196" s="139">
        <v>2</v>
      </c>
      <c r="AN196" s="139">
        <v>1</v>
      </c>
      <c r="AO196" s="139">
        <v>2</v>
      </c>
      <c r="AP196" s="139">
        <v>2</v>
      </c>
      <c r="AQ196" s="139">
        <v>2</v>
      </c>
      <c r="AR196" s="139">
        <v>1</v>
      </c>
      <c r="AS196" s="139">
        <v>3</v>
      </c>
      <c r="AT196" s="139">
        <v>3</v>
      </c>
    </row>
    <row r="197" spans="1:46">
      <c r="A197" s="183">
        <v>195</v>
      </c>
      <c r="B197" s="138">
        <v>2</v>
      </c>
      <c r="C197" s="138">
        <v>2</v>
      </c>
      <c r="D197" s="138">
        <v>2</v>
      </c>
      <c r="E197" s="138">
        <v>1</v>
      </c>
      <c r="F197" s="138">
        <v>1</v>
      </c>
      <c r="G197" s="138">
        <v>2</v>
      </c>
      <c r="H197" s="138">
        <v>3</v>
      </c>
      <c r="I197" s="138">
        <v>2</v>
      </c>
      <c r="J197" s="138">
        <v>2</v>
      </c>
      <c r="K197" s="138">
        <v>2</v>
      </c>
      <c r="L197" s="138">
        <v>3</v>
      </c>
      <c r="M197" s="139">
        <v>3</v>
      </c>
      <c r="N197" s="139">
        <v>2</v>
      </c>
      <c r="O197" s="139">
        <v>2</v>
      </c>
      <c r="P197" s="139">
        <v>2</v>
      </c>
      <c r="Q197" s="139">
        <v>2</v>
      </c>
      <c r="R197" s="139">
        <v>2</v>
      </c>
      <c r="S197" s="139">
        <v>2</v>
      </c>
      <c r="T197" s="139">
        <v>2</v>
      </c>
      <c r="U197" s="139">
        <v>1</v>
      </c>
      <c r="V197" s="139">
        <v>1</v>
      </c>
      <c r="W197" s="139">
        <v>2</v>
      </c>
      <c r="X197" s="139">
        <v>2</v>
      </c>
      <c r="Y197" s="139">
        <v>2</v>
      </c>
      <c r="Z197" s="139">
        <v>2</v>
      </c>
      <c r="AA197" s="139">
        <v>2</v>
      </c>
      <c r="AB197" s="139">
        <v>2</v>
      </c>
      <c r="AC197" s="139">
        <v>2</v>
      </c>
      <c r="AD197" s="139">
        <v>2</v>
      </c>
      <c r="AE197" s="139">
        <v>2</v>
      </c>
      <c r="AF197" s="139">
        <v>2</v>
      </c>
      <c r="AG197" s="139">
        <v>2</v>
      </c>
      <c r="AH197" s="139">
        <v>2</v>
      </c>
      <c r="AI197" s="139">
        <v>1</v>
      </c>
      <c r="AJ197" s="139">
        <v>2</v>
      </c>
      <c r="AK197" s="139">
        <v>2</v>
      </c>
      <c r="AL197" s="139">
        <v>1</v>
      </c>
      <c r="AM197" s="139">
        <v>3</v>
      </c>
      <c r="AN197" s="139">
        <v>3</v>
      </c>
      <c r="AO197" s="139">
        <v>2</v>
      </c>
      <c r="AP197" s="139">
        <v>2</v>
      </c>
      <c r="AQ197" s="139">
        <v>2</v>
      </c>
      <c r="AR197" s="139">
        <v>1</v>
      </c>
      <c r="AS197" s="139">
        <v>1</v>
      </c>
      <c r="AT197" s="139">
        <v>2</v>
      </c>
    </row>
    <row r="198" spans="1:46">
      <c r="A198" s="183">
        <v>196</v>
      </c>
      <c r="B198" s="138">
        <v>2</v>
      </c>
      <c r="C198" s="138">
        <v>1</v>
      </c>
      <c r="D198" s="138">
        <v>2</v>
      </c>
      <c r="E198" s="138">
        <v>1</v>
      </c>
      <c r="F198" s="138">
        <v>2</v>
      </c>
      <c r="G198" s="138">
        <v>3</v>
      </c>
      <c r="H198" s="138">
        <v>2</v>
      </c>
      <c r="I198" s="138">
        <v>1</v>
      </c>
      <c r="J198" s="138">
        <v>2</v>
      </c>
      <c r="K198" s="138">
        <v>1</v>
      </c>
      <c r="L198" s="138">
        <v>2</v>
      </c>
      <c r="M198" s="139">
        <v>1</v>
      </c>
      <c r="N198" s="139">
        <v>2</v>
      </c>
      <c r="O198" s="139">
        <v>2</v>
      </c>
      <c r="P198" s="139">
        <v>3</v>
      </c>
      <c r="Q198" s="139">
        <v>2</v>
      </c>
      <c r="R198" s="139">
        <v>1</v>
      </c>
      <c r="S198" s="139">
        <v>2</v>
      </c>
      <c r="T198" s="139">
        <v>3</v>
      </c>
      <c r="U198" s="139">
        <v>2</v>
      </c>
      <c r="V198" s="139">
        <v>1</v>
      </c>
      <c r="W198" s="139">
        <v>2</v>
      </c>
      <c r="X198" s="139">
        <v>3</v>
      </c>
      <c r="Y198" s="139">
        <v>2</v>
      </c>
      <c r="Z198" s="139">
        <v>2</v>
      </c>
      <c r="AA198" s="139">
        <v>3</v>
      </c>
      <c r="AB198" s="139">
        <v>2</v>
      </c>
      <c r="AC198" s="139">
        <v>2</v>
      </c>
      <c r="AD198" s="139">
        <v>1</v>
      </c>
      <c r="AE198" s="139">
        <v>2</v>
      </c>
      <c r="AF198" s="139">
        <v>3</v>
      </c>
      <c r="AG198" s="139">
        <v>3</v>
      </c>
      <c r="AH198" s="139">
        <v>1</v>
      </c>
      <c r="AI198" s="139">
        <v>2</v>
      </c>
      <c r="AJ198" s="139">
        <v>1</v>
      </c>
      <c r="AK198" s="139">
        <v>3</v>
      </c>
      <c r="AL198" s="139">
        <v>2</v>
      </c>
      <c r="AM198" s="139">
        <v>1</v>
      </c>
      <c r="AN198" s="139">
        <v>2</v>
      </c>
      <c r="AO198" s="139">
        <v>3</v>
      </c>
      <c r="AP198" s="139">
        <v>1</v>
      </c>
      <c r="AQ198" s="139">
        <v>2</v>
      </c>
      <c r="AR198" s="139">
        <v>3</v>
      </c>
      <c r="AS198" s="139">
        <v>1</v>
      </c>
      <c r="AT198" s="139">
        <v>3</v>
      </c>
    </row>
    <row r="199" spans="1:46">
      <c r="A199" s="183">
        <v>197</v>
      </c>
      <c r="B199" s="138">
        <v>2</v>
      </c>
      <c r="C199" s="138">
        <v>1</v>
      </c>
      <c r="D199" s="138">
        <v>3</v>
      </c>
      <c r="E199" s="138">
        <v>2</v>
      </c>
      <c r="F199" s="138">
        <v>1</v>
      </c>
      <c r="G199" s="138">
        <v>1</v>
      </c>
      <c r="H199" s="138">
        <v>2</v>
      </c>
      <c r="I199" s="138">
        <v>1</v>
      </c>
      <c r="J199" s="138">
        <v>3</v>
      </c>
      <c r="K199" s="138">
        <v>2</v>
      </c>
      <c r="L199" s="138">
        <v>1</v>
      </c>
      <c r="M199" s="139">
        <v>2</v>
      </c>
      <c r="N199" s="139">
        <v>1</v>
      </c>
      <c r="O199" s="139">
        <v>1</v>
      </c>
      <c r="P199" s="139">
        <v>2</v>
      </c>
      <c r="Q199" s="139">
        <v>1</v>
      </c>
      <c r="R199" s="139">
        <v>2</v>
      </c>
      <c r="S199" s="139">
        <v>2</v>
      </c>
      <c r="T199" s="139">
        <v>2</v>
      </c>
      <c r="U199" s="139">
        <v>3</v>
      </c>
      <c r="V199" s="139">
        <v>1</v>
      </c>
      <c r="W199" s="139">
        <v>3</v>
      </c>
      <c r="X199" s="139">
        <v>1</v>
      </c>
      <c r="Y199" s="139">
        <v>1</v>
      </c>
      <c r="Z199" s="139">
        <v>1</v>
      </c>
      <c r="AA199" s="139">
        <v>1</v>
      </c>
      <c r="AB199" s="139">
        <v>1</v>
      </c>
      <c r="AC199" s="139">
        <v>1</v>
      </c>
      <c r="AD199" s="139">
        <v>1</v>
      </c>
      <c r="AE199" s="139">
        <v>1</v>
      </c>
      <c r="AF199" s="139">
        <v>2</v>
      </c>
      <c r="AG199" s="139">
        <v>1</v>
      </c>
      <c r="AH199" s="139">
        <v>2</v>
      </c>
      <c r="AI199" s="139">
        <v>3</v>
      </c>
      <c r="AJ199" s="139">
        <v>2</v>
      </c>
      <c r="AK199" s="139">
        <v>1</v>
      </c>
      <c r="AL199" s="139">
        <v>2</v>
      </c>
      <c r="AM199" s="139"/>
      <c r="AN199" s="139">
        <v>1</v>
      </c>
      <c r="AO199" s="139">
        <v>2</v>
      </c>
      <c r="AP199" s="139">
        <v>3</v>
      </c>
      <c r="AQ199" s="139">
        <v>2</v>
      </c>
      <c r="AR199" s="139">
        <v>1</v>
      </c>
      <c r="AS199" s="139">
        <v>3</v>
      </c>
      <c r="AT199" s="139">
        <v>2</v>
      </c>
    </row>
    <row r="200" spans="1:46">
      <c r="A200" s="183">
        <v>198</v>
      </c>
      <c r="B200" s="138">
        <v>2</v>
      </c>
      <c r="C200" s="138">
        <v>2</v>
      </c>
      <c r="D200" s="138">
        <v>1</v>
      </c>
      <c r="E200" s="138">
        <v>1</v>
      </c>
      <c r="F200" s="138">
        <v>1</v>
      </c>
      <c r="G200" s="138">
        <v>1</v>
      </c>
      <c r="H200" s="138">
        <v>1</v>
      </c>
      <c r="I200" s="138">
        <v>2</v>
      </c>
      <c r="J200" s="138">
        <v>2</v>
      </c>
      <c r="K200" s="138">
        <v>2</v>
      </c>
      <c r="L200" s="138">
        <v>2</v>
      </c>
      <c r="M200" s="139">
        <v>2</v>
      </c>
      <c r="N200" s="139">
        <v>1</v>
      </c>
      <c r="O200" s="139">
        <v>1</v>
      </c>
      <c r="P200" s="139">
        <v>2</v>
      </c>
      <c r="Q200" s="139">
        <v>1</v>
      </c>
      <c r="R200" s="139">
        <v>1</v>
      </c>
      <c r="S200" s="139">
        <v>1</v>
      </c>
      <c r="T200" s="139">
        <v>1</v>
      </c>
      <c r="U200" s="139">
        <v>1</v>
      </c>
      <c r="V200" s="139">
        <v>1</v>
      </c>
      <c r="W200" s="139">
        <v>1</v>
      </c>
      <c r="X200" s="139">
        <v>1</v>
      </c>
      <c r="Y200" s="139">
        <v>2</v>
      </c>
      <c r="Z200" s="139">
        <v>1</v>
      </c>
      <c r="AA200" s="139">
        <v>1</v>
      </c>
      <c r="AB200" s="139">
        <v>1</v>
      </c>
      <c r="AC200" s="139">
        <v>1</v>
      </c>
      <c r="AD200" s="139">
        <v>2</v>
      </c>
      <c r="AE200" s="139">
        <v>2</v>
      </c>
      <c r="AF200" s="139">
        <v>2</v>
      </c>
      <c r="AG200" s="139">
        <v>2</v>
      </c>
      <c r="AH200" s="139">
        <v>1</v>
      </c>
      <c r="AI200" s="139">
        <v>1</v>
      </c>
      <c r="AJ200" s="139">
        <v>2</v>
      </c>
      <c r="AK200" s="139">
        <v>1</v>
      </c>
      <c r="AL200" s="139">
        <v>2</v>
      </c>
      <c r="AM200" s="139">
        <v>1</v>
      </c>
      <c r="AN200" s="139">
        <v>2</v>
      </c>
      <c r="AO200" s="139">
        <v>1</v>
      </c>
      <c r="AP200" s="139">
        <v>1</v>
      </c>
      <c r="AQ200" s="139">
        <v>2</v>
      </c>
      <c r="AR200" s="139">
        <v>1</v>
      </c>
      <c r="AS200" s="139">
        <v>1</v>
      </c>
      <c r="AT200" s="139">
        <v>1</v>
      </c>
    </row>
    <row r="201" spans="1:46">
      <c r="A201" s="183">
        <v>199</v>
      </c>
      <c r="B201" s="138">
        <v>2</v>
      </c>
      <c r="C201" s="138">
        <v>3</v>
      </c>
      <c r="D201" s="138">
        <v>2</v>
      </c>
      <c r="E201" s="138">
        <v>3</v>
      </c>
      <c r="F201" s="138">
        <v>2</v>
      </c>
      <c r="G201" s="138">
        <v>3</v>
      </c>
      <c r="H201" s="138">
        <v>3</v>
      </c>
      <c r="I201" s="138">
        <v>3</v>
      </c>
      <c r="J201" s="138">
        <v>3</v>
      </c>
      <c r="K201" s="138">
        <v>3</v>
      </c>
      <c r="L201" s="138">
        <v>2</v>
      </c>
      <c r="M201" s="139">
        <v>3</v>
      </c>
      <c r="N201" s="139">
        <v>2</v>
      </c>
      <c r="O201" s="139">
        <v>2</v>
      </c>
      <c r="P201" s="139">
        <v>2</v>
      </c>
      <c r="Q201" s="139">
        <v>1</v>
      </c>
      <c r="R201" s="139">
        <v>1</v>
      </c>
      <c r="S201" s="139">
        <v>2</v>
      </c>
      <c r="T201" s="139">
        <v>2</v>
      </c>
      <c r="U201" s="139">
        <v>1</v>
      </c>
      <c r="V201" s="139">
        <v>3</v>
      </c>
      <c r="W201" s="139">
        <v>2</v>
      </c>
      <c r="X201" s="139">
        <v>1</v>
      </c>
      <c r="Y201" s="139">
        <v>1</v>
      </c>
      <c r="Z201" s="139">
        <v>2</v>
      </c>
      <c r="AA201" s="139">
        <v>2</v>
      </c>
      <c r="AB201" s="139">
        <v>1</v>
      </c>
      <c r="AC201" s="139">
        <v>2</v>
      </c>
      <c r="AD201" s="139">
        <v>2</v>
      </c>
      <c r="AE201" s="139">
        <v>2</v>
      </c>
      <c r="AF201" s="139">
        <v>1</v>
      </c>
      <c r="AG201" s="139">
        <v>1</v>
      </c>
      <c r="AH201" s="139">
        <v>1</v>
      </c>
      <c r="AI201" s="139">
        <v>2</v>
      </c>
      <c r="AJ201" s="139">
        <v>2</v>
      </c>
      <c r="AK201" s="139">
        <v>2</v>
      </c>
      <c r="AL201" s="139">
        <v>1</v>
      </c>
      <c r="AM201" s="139">
        <v>1</v>
      </c>
      <c r="AN201" s="139">
        <v>2</v>
      </c>
      <c r="AO201" s="139">
        <v>2</v>
      </c>
      <c r="AP201" s="139">
        <v>3</v>
      </c>
      <c r="AQ201" s="139">
        <v>3</v>
      </c>
      <c r="AR201" s="139">
        <v>1</v>
      </c>
      <c r="AS201" s="139">
        <v>1</v>
      </c>
      <c r="AT201" s="139">
        <v>2</v>
      </c>
    </row>
    <row r="202" spans="1:46">
      <c r="A202" s="183">
        <v>200</v>
      </c>
      <c r="B202" s="138">
        <v>3</v>
      </c>
      <c r="C202" s="138">
        <v>2</v>
      </c>
      <c r="D202" s="138">
        <v>3</v>
      </c>
      <c r="E202" s="138">
        <v>2</v>
      </c>
      <c r="F202" s="138">
        <v>2</v>
      </c>
      <c r="G202" s="138">
        <v>2</v>
      </c>
      <c r="H202" s="139">
        <v>3</v>
      </c>
      <c r="I202" s="139">
        <v>2</v>
      </c>
      <c r="J202" s="139">
        <v>3</v>
      </c>
      <c r="K202" s="139">
        <v>2</v>
      </c>
      <c r="L202" s="139">
        <v>3</v>
      </c>
      <c r="M202" s="139">
        <v>3</v>
      </c>
      <c r="N202" s="139">
        <v>2</v>
      </c>
      <c r="O202" s="139">
        <v>2</v>
      </c>
      <c r="P202" s="139">
        <v>3</v>
      </c>
      <c r="Q202" s="139">
        <v>2</v>
      </c>
      <c r="R202" s="139">
        <v>2</v>
      </c>
      <c r="S202" s="139">
        <v>3</v>
      </c>
      <c r="T202" s="139">
        <v>3</v>
      </c>
      <c r="U202" s="139">
        <v>2</v>
      </c>
      <c r="V202" s="139">
        <v>2</v>
      </c>
      <c r="W202" s="139">
        <v>3</v>
      </c>
      <c r="X202" s="139">
        <v>2</v>
      </c>
      <c r="Y202" s="139">
        <v>3</v>
      </c>
      <c r="Z202" s="139">
        <v>3</v>
      </c>
      <c r="AA202" s="139">
        <v>2</v>
      </c>
      <c r="AB202" s="139">
        <v>3</v>
      </c>
      <c r="AC202" s="139">
        <v>3</v>
      </c>
      <c r="AD202" s="139">
        <v>2</v>
      </c>
      <c r="AE202" s="139">
        <v>3</v>
      </c>
      <c r="AF202" s="139">
        <v>2</v>
      </c>
      <c r="AG202" s="139">
        <v>3</v>
      </c>
      <c r="AH202" s="139">
        <v>2</v>
      </c>
      <c r="AI202" s="139">
        <v>3</v>
      </c>
      <c r="AJ202" s="139">
        <v>2</v>
      </c>
      <c r="AK202" s="139">
        <v>3</v>
      </c>
      <c r="AL202" s="139">
        <v>2</v>
      </c>
      <c r="AM202" s="139">
        <v>3</v>
      </c>
      <c r="AN202" s="139">
        <v>2</v>
      </c>
      <c r="AO202" s="139">
        <v>1</v>
      </c>
      <c r="AP202" s="139">
        <v>3</v>
      </c>
      <c r="AQ202" s="139">
        <v>2</v>
      </c>
      <c r="AR202" s="139">
        <v>3</v>
      </c>
      <c r="AS202" s="139">
        <v>2</v>
      </c>
      <c r="AT202" s="139">
        <v>3</v>
      </c>
    </row>
    <row r="203" spans="1:46">
      <c r="A203" s="183">
        <v>201</v>
      </c>
      <c r="B203" s="138"/>
      <c r="C203" s="139"/>
      <c r="D203" s="139"/>
      <c r="E203" s="139"/>
      <c r="F203" s="139"/>
      <c r="G203" s="139"/>
      <c r="H203" s="139"/>
      <c r="I203" s="139"/>
      <c r="J203" s="139"/>
      <c r="K203" s="139"/>
      <c r="L203" s="139"/>
      <c r="M203" s="139"/>
      <c r="N203" s="139"/>
      <c r="O203" s="139"/>
      <c r="P203" s="139"/>
      <c r="Q203" s="139"/>
      <c r="R203" s="139"/>
      <c r="S203" s="139"/>
      <c r="T203" s="139"/>
      <c r="U203" s="139"/>
      <c r="V203" s="139"/>
      <c r="W203" s="139"/>
      <c r="X203" s="139"/>
      <c r="Y203" s="139"/>
      <c r="Z203" s="139"/>
      <c r="AA203" s="139"/>
      <c r="AB203" s="139"/>
      <c r="AC203" s="139"/>
      <c r="AD203" s="139"/>
      <c r="AE203" s="139"/>
      <c r="AF203" s="139"/>
      <c r="AG203" s="139"/>
      <c r="AH203" s="139"/>
      <c r="AI203" s="139"/>
      <c r="AJ203" s="139"/>
      <c r="AK203" s="139"/>
      <c r="AL203" s="139"/>
      <c r="AM203" s="139"/>
      <c r="AN203" s="139"/>
      <c r="AO203" s="139"/>
      <c r="AP203" s="139"/>
      <c r="AQ203" s="139"/>
      <c r="AR203" s="139"/>
      <c r="AS203" s="139"/>
      <c r="AT203" s="139"/>
    </row>
    <row r="204" spans="1:46">
      <c r="A204" s="183">
        <v>202</v>
      </c>
      <c r="B204" s="138"/>
      <c r="C204" s="139"/>
      <c r="D204" s="139"/>
      <c r="E204" s="139"/>
      <c r="F204" s="139"/>
      <c r="G204" s="139"/>
      <c r="H204" s="139"/>
      <c r="I204" s="139"/>
      <c r="J204" s="139"/>
      <c r="K204" s="139"/>
      <c r="L204" s="139"/>
      <c r="M204" s="139"/>
      <c r="N204" s="139"/>
      <c r="O204" s="139"/>
      <c r="P204" s="139"/>
      <c r="Q204" s="139"/>
      <c r="R204" s="139"/>
      <c r="S204" s="139"/>
      <c r="T204" s="139"/>
      <c r="U204" s="139"/>
      <c r="V204" s="139"/>
      <c r="W204" s="139"/>
      <c r="X204" s="139"/>
      <c r="Y204" s="139"/>
      <c r="Z204" s="139"/>
      <c r="AA204" s="139"/>
      <c r="AB204" s="139"/>
      <c r="AC204" s="139"/>
      <c r="AD204" s="139"/>
      <c r="AE204" s="139"/>
      <c r="AF204" s="139"/>
      <c r="AG204" s="139"/>
      <c r="AH204" s="139"/>
      <c r="AI204" s="139"/>
      <c r="AJ204" s="139"/>
      <c r="AK204" s="139"/>
      <c r="AL204" s="139"/>
      <c r="AM204" s="139"/>
      <c r="AN204" s="139"/>
      <c r="AO204" s="139"/>
      <c r="AP204" s="139"/>
      <c r="AQ204" s="139"/>
      <c r="AR204" s="139"/>
      <c r="AS204" s="139"/>
      <c r="AT204" s="139"/>
    </row>
    <row r="205" spans="1:46">
      <c r="A205" s="183">
        <v>203</v>
      </c>
      <c r="B205" s="138"/>
      <c r="C205" s="139"/>
      <c r="D205" s="139"/>
      <c r="E205" s="139"/>
      <c r="F205" s="139"/>
      <c r="G205" s="139"/>
      <c r="H205" s="139"/>
      <c r="I205" s="139"/>
      <c r="J205" s="139"/>
      <c r="K205" s="139"/>
      <c r="L205" s="139"/>
      <c r="M205" s="139"/>
      <c r="N205" s="139"/>
      <c r="O205" s="139"/>
      <c r="P205" s="139"/>
      <c r="Q205" s="139"/>
      <c r="R205" s="139"/>
      <c r="S205" s="139"/>
      <c r="T205" s="139"/>
      <c r="U205" s="139"/>
      <c r="V205" s="139"/>
      <c r="W205" s="139"/>
      <c r="X205" s="139"/>
      <c r="Y205" s="139"/>
      <c r="Z205" s="139"/>
      <c r="AA205" s="139"/>
      <c r="AB205" s="139"/>
      <c r="AC205" s="139"/>
      <c r="AD205" s="139"/>
      <c r="AE205" s="139"/>
      <c r="AF205" s="139"/>
      <c r="AG205" s="139"/>
      <c r="AH205" s="139"/>
      <c r="AI205" s="139"/>
      <c r="AJ205" s="139"/>
      <c r="AK205" s="139"/>
      <c r="AL205" s="139"/>
      <c r="AM205" s="139"/>
      <c r="AN205" s="139"/>
      <c r="AO205" s="139"/>
      <c r="AP205" s="139"/>
      <c r="AQ205" s="139"/>
      <c r="AR205" s="139"/>
      <c r="AS205" s="139"/>
      <c r="AT205" s="139"/>
    </row>
    <row r="206" spans="1:46">
      <c r="A206" s="183">
        <v>204</v>
      </c>
      <c r="B206" s="138"/>
      <c r="C206" s="139"/>
      <c r="D206" s="139"/>
      <c r="E206" s="139"/>
      <c r="F206" s="139"/>
      <c r="G206" s="139"/>
      <c r="H206" s="139"/>
      <c r="I206" s="139"/>
      <c r="J206" s="139"/>
      <c r="K206" s="139"/>
      <c r="L206" s="139"/>
      <c r="M206" s="139"/>
      <c r="N206" s="139"/>
      <c r="O206" s="139"/>
      <c r="P206" s="139"/>
      <c r="Q206" s="139"/>
      <c r="R206" s="139"/>
      <c r="S206" s="139"/>
      <c r="T206" s="139"/>
      <c r="U206" s="139"/>
      <c r="V206" s="139"/>
      <c r="W206" s="139"/>
      <c r="X206" s="139"/>
      <c r="Y206" s="139"/>
      <c r="Z206" s="139"/>
      <c r="AA206" s="139"/>
      <c r="AB206" s="139"/>
      <c r="AC206" s="139"/>
      <c r="AD206" s="139"/>
      <c r="AE206" s="139"/>
      <c r="AF206" s="139"/>
      <c r="AG206" s="139"/>
      <c r="AH206" s="139"/>
      <c r="AI206" s="139"/>
      <c r="AJ206" s="139"/>
      <c r="AK206" s="139"/>
      <c r="AL206" s="139"/>
      <c r="AM206" s="139"/>
      <c r="AN206" s="139"/>
      <c r="AO206" s="139"/>
      <c r="AP206" s="139"/>
      <c r="AQ206" s="139"/>
      <c r="AR206" s="139"/>
      <c r="AS206" s="139"/>
      <c r="AT206" s="139"/>
    </row>
    <row r="207" spans="1:46">
      <c r="A207" s="183">
        <v>205</v>
      </c>
      <c r="B207" s="138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139"/>
      <c r="O207" s="139"/>
      <c r="P207" s="139"/>
      <c r="Q207" s="139"/>
      <c r="R207" s="139"/>
      <c r="S207" s="139"/>
      <c r="T207" s="139"/>
      <c r="U207" s="139"/>
      <c r="V207" s="139"/>
      <c r="W207" s="139"/>
      <c r="X207" s="139"/>
      <c r="Y207" s="139"/>
      <c r="Z207" s="139"/>
      <c r="AA207" s="139"/>
      <c r="AB207" s="139"/>
      <c r="AC207" s="139"/>
      <c r="AD207" s="139"/>
      <c r="AE207" s="139"/>
      <c r="AF207" s="139"/>
      <c r="AG207" s="139"/>
      <c r="AH207" s="139"/>
      <c r="AI207" s="139"/>
      <c r="AJ207" s="139"/>
      <c r="AK207" s="139"/>
      <c r="AL207" s="139"/>
      <c r="AM207" s="139"/>
      <c r="AN207" s="139"/>
      <c r="AO207" s="139"/>
      <c r="AP207" s="139"/>
      <c r="AQ207" s="139"/>
      <c r="AR207" s="139"/>
      <c r="AS207" s="139"/>
      <c r="AT207" s="139"/>
    </row>
    <row r="208" spans="1:46">
      <c r="A208" s="183">
        <v>206</v>
      </c>
      <c r="B208" s="138"/>
      <c r="C208" s="139"/>
      <c r="D208" s="139"/>
      <c r="E208" s="139"/>
      <c r="F208" s="139"/>
      <c r="G208" s="139"/>
      <c r="H208" s="139"/>
      <c r="I208" s="139"/>
      <c r="J208" s="139"/>
      <c r="K208" s="139"/>
      <c r="L208" s="139"/>
      <c r="M208" s="139"/>
      <c r="N208" s="139"/>
      <c r="O208" s="139"/>
      <c r="P208" s="139"/>
      <c r="Q208" s="139"/>
      <c r="R208" s="139"/>
      <c r="S208" s="139"/>
      <c r="T208" s="139"/>
      <c r="U208" s="139"/>
      <c r="V208" s="139"/>
      <c r="W208" s="139"/>
      <c r="X208" s="139"/>
      <c r="Y208" s="139"/>
      <c r="Z208" s="139"/>
      <c r="AA208" s="139"/>
      <c r="AB208" s="139"/>
      <c r="AC208" s="139"/>
      <c r="AD208" s="139"/>
      <c r="AE208" s="139"/>
      <c r="AF208" s="139"/>
      <c r="AG208" s="139"/>
      <c r="AH208" s="139"/>
      <c r="AI208" s="139"/>
      <c r="AJ208" s="139"/>
      <c r="AK208" s="139"/>
      <c r="AL208" s="139"/>
      <c r="AM208" s="139"/>
      <c r="AN208" s="139"/>
      <c r="AO208" s="139"/>
      <c r="AP208" s="139"/>
      <c r="AQ208" s="139"/>
      <c r="AR208" s="139"/>
      <c r="AS208" s="139"/>
      <c r="AT208" s="139"/>
    </row>
    <row r="209" spans="1:46">
      <c r="A209" s="183">
        <v>207</v>
      </c>
      <c r="B209" s="138"/>
      <c r="C209" s="139"/>
      <c r="D209" s="139"/>
      <c r="E209" s="139"/>
      <c r="F209" s="139"/>
      <c r="G209" s="139"/>
      <c r="H209" s="139"/>
      <c r="I209" s="139"/>
      <c r="J209" s="139"/>
      <c r="K209" s="139"/>
      <c r="L209" s="139"/>
      <c r="M209" s="139"/>
      <c r="N209" s="139"/>
      <c r="O209" s="139"/>
      <c r="P209" s="139"/>
      <c r="Q209" s="139"/>
      <c r="R209" s="139"/>
      <c r="S209" s="139"/>
      <c r="T209" s="139"/>
      <c r="U209" s="139"/>
      <c r="V209" s="139"/>
      <c r="W209" s="139"/>
      <c r="X209" s="139"/>
      <c r="Y209" s="139"/>
      <c r="Z209" s="139"/>
      <c r="AA209" s="139"/>
      <c r="AB209" s="139"/>
      <c r="AC209" s="139"/>
      <c r="AD209" s="139"/>
      <c r="AE209" s="139"/>
      <c r="AF209" s="139"/>
      <c r="AG209" s="139"/>
      <c r="AH209" s="139"/>
      <c r="AI209" s="139"/>
      <c r="AJ209" s="139"/>
      <c r="AK209" s="139"/>
      <c r="AL209" s="139"/>
      <c r="AM209" s="139"/>
      <c r="AN209" s="139"/>
      <c r="AO209" s="139"/>
      <c r="AP209" s="139"/>
      <c r="AQ209" s="139"/>
      <c r="AR209" s="139"/>
      <c r="AS209" s="139"/>
      <c r="AT209" s="139"/>
    </row>
    <row r="210" spans="1:46">
      <c r="A210" s="183">
        <v>208</v>
      </c>
      <c r="B210" s="138"/>
      <c r="C210" s="139"/>
      <c r="D210" s="139"/>
      <c r="E210" s="139"/>
      <c r="F210" s="139"/>
      <c r="G210" s="139"/>
      <c r="H210" s="139"/>
      <c r="I210" s="139"/>
      <c r="J210" s="139"/>
      <c r="K210" s="139"/>
      <c r="L210" s="139"/>
      <c r="M210" s="139"/>
      <c r="N210" s="139"/>
      <c r="O210" s="139"/>
      <c r="P210" s="139"/>
      <c r="Q210" s="139"/>
      <c r="R210" s="139"/>
      <c r="S210" s="139"/>
      <c r="T210" s="139"/>
      <c r="U210" s="139"/>
      <c r="V210" s="139"/>
      <c r="W210" s="139"/>
      <c r="X210" s="139"/>
      <c r="Y210" s="139"/>
      <c r="Z210" s="139"/>
      <c r="AA210" s="139"/>
      <c r="AB210" s="139"/>
      <c r="AC210" s="139"/>
      <c r="AD210" s="139"/>
      <c r="AE210" s="139"/>
      <c r="AF210" s="139"/>
      <c r="AG210" s="139"/>
      <c r="AH210" s="139"/>
      <c r="AI210" s="139"/>
      <c r="AJ210" s="139"/>
      <c r="AK210" s="139"/>
      <c r="AL210" s="139"/>
      <c r="AM210" s="139"/>
      <c r="AN210" s="139"/>
      <c r="AO210" s="139"/>
      <c r="AP210" s="139"/>
      <c r="AQ210" s="139"/>
      <c r="AR210" s="139"/>
      <c r="AS210" s="139"/>
      <c r="AT210" s="139"/>
    </row>
    <row r="211" spans="1:46">
      <c r="A211" s="183">
        <v>209</v>
      </c>
      <c r="B211" s="138"/>
      <c r="C211" s="138"/>
      <c r="D211" s="138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138"/>
      <c r="U211" s="138"/>
      <c r="V211" s="138"/>
      <c r="W211" s="138"/>
      <c r="X211" s="138"/>
      <c r="Y211" s="138"/>
      <c r="Z211" s="138"/>
      <c r="AA211" s="139"/>
      <c r="AB211" s="139"/>
      <c r="AC211" s="139"/>
      <c r="AD211" s="139"/>
      <c r="AE211" s="139"/>
      <c r="AF211" s="139"/>
      <c r="AG211" s="139"/>
      <c r="AH211" s="139"/>
      <c r="AI211" s="139"/>
      <c r="AJ211" s="139"/>
      <c r="AK211" s="139"/>
      <c r="AL211" s="139"/>
      <c r="AM211" s="139"/>
      <c r="AN211" s="139"/>
      <c r="AO211" s="139"/>
      <c r="AP211" s="139"/>
      <c r="AQ211" s="139"/>
      <c r="AR211" s="139"/>
      <c r="AS211" s="139"/>
      <c r="AT211" s="139"/>
    </row>
    <row r="212" spans="1:46" ht="75.75" thickBot="1">
      <c r="A212" s="183" t="s">
        <v>687</v>
      </c>
      <c r="B212" s="181">
        <f t="shared" ref="B212:AT212" si="0">AVERAGE(B3:B211)</f>
        <v>2.0909090909090908</v>
      </c>
      <c r="C212" s="181">
        <f t="shared" si="0"/>
        <v>2.095959595959596</v>
      </c>
      <c r="D212" s="181">
        <f t="shared" si="0"/>
        <v>2.1472081218274113</v>
      </c>
      <c r="E212" s="181">
        <f t="shared" si="0"/>
        <v>1.9296482412060301</v>
      </c>
      <c r="F212" s="181">
        <f t="shared" si="0"/>
        <v>1.9492385786802031</v>
      </c>
      <c r="G212" s="181">
        <f t="shared" si="0"/>
        <v>2.2373737373737375</v>
      </c>
      <c r="H212" s="181">
        <f t="shared" si="0"/>
        <v>2.239795918367347</v>
      </c>
      <c r="I212" s="181">
        <f t="shared" si="0"/>
        <v>2.3131313131313131</v>
      </c>
      <c r="J212" s="181">
        <f t="shared" si="0"/>
        <v>2.4020100502512562</v>
      </c>
      <c r="K212" s="181">
        <f t="shared" si="0"/>
        <v>2.2538071065989849</v>
      </c>
      <c r="L212" s="181">
        <f t="shared" si="0"/>
        <v>2.4673366834170856</v>
      </c>
      <c r="M212" s="181">
        <f t="shared" si="0"/>
        <v>2.5808080808080809</v>
      </c>
      <c r="N212" s="181">
        <f t="shared" si="0"/>
        <v>2.1692307692307691</v>
      </c>
      <c r="O212" s="181">
        <f t="shared" si="0"/>
        <v>2.1319796954314723</v>
      </c>
      <c r="P212" s="181">
        <f t="shared" si="0"/>
        <v>2.2081218274111674</v>
      </c>
      <c r="Q212" s="181">
        <f t="shared" si="0"/>
        <v>2.0253807106598987</v>
      </c>
      <c r="R212" s="181">
        <f t="shared" si="0"/>
        <v>1.9748743718592965</v>
      </c>
      <c r="S212" s="181">
        <f t="shared" si="0"/>
        <v>2.1356783919597988</v>
      </c>
      <c r="T212" s="181">
        <f t="shared" si="0"/>
        <v>1.9595959595959596</v>
      </c>
      <c r="U212" s="181">
        <f t="shared" si="0"/>
        <v>1.9435897435897436</v>
      </c>
      <c r="V212" s="181">
        <f t="shared" si="0"/>
        <v>1.8477157360406091</v>
      </c>
      <c r="W212" s="181">
        <f t="shared" si="0"/>
        <v>2.0101522842639592</v>
      </c>
      <c r="X212" s="181">
        <f t="shared" si="0"/>
        <v>1.994949494949495</v>
      </c>
      <c r="Y212" s="181">
        <f t="shared" si="0"/>
        <v>1.9746192893401016</v>
      </c>
      <c r="Z212" s="181">
        <f t="shared" si="0"/>
        <v>2.2722222222222221</v>
      </c>
      <c r="AA212" s="181">
        <f t="shared" si="0"/>
        <v>2.1144578313253013</v>
      </c>
      <c r="AB212" s="181">
        <f t="shared" si="0"/>
        <v>2</v>
      </c>
      <c r="AC212" s="181">
        <f t="shared" si="0"/>
        <v>2.0054347826086958</v>
      </c>
      <c r="AD212" s="181">
        <f t="shared" si="0"/>
        <v>2.0217391304347827</v>
      </c>
      <c r="AE212" s="181">
        <f t="shared" si="0"/>
        <v>2.1857923497267762</v>
      </c>
      <c r="AF212" s="181">
        <f t="shared" si="0"/>
        <v>2.1243243243243244</v>
      </c>
      <c r="AG212" s="181">
        <f t="shared" si="0"/>
        <v>2.0486486486486486</v>
      </c>
      <c r="AH212" s="181">
        <f t="shared" si="0"/>
        <v>2.0161290322580645</v>
      </c>
      <c r="AI212" s="181">
        <f t="shared" si="0"/>
        <v>2.027173913043478</v>
      </c>
      <c r="AJ212" s="181">
        <f t="shared" si="0"/>
        <v>2.0806451612903225</v>
      </c>
      <c r="AK212" s="181">
        <f t="shared" si="0"/>
        <v>2.193548387096774</v>
      </c>
      <c r="AL212" s="181">
        <f t="shared" si="0"/>
        <v>2.097826086956522</v>
      </c>
      <c r="AM212" s="181">
        <f t="shared" si="0"/>
        <v>2</v>
      </c>
      <c r="AN212" s="181">
        <f t="shared" si="0"/>
        <v>2.098360655737705</v>
      </c>
      <c r="AO212" s="181">
        <f t="shared" si="0"/>
        <v>1.9562841530054644</v>
      </c>
      <c r="AP212" s="181">
        <f t="shared" si="0"/>
        <v>1.9782608695652173</v>
      </c>
      <c r="AQ212" s="181">
        <f t="shared" si="0"/>
        <v>1.9837837837837837</v>
      </c>
      <c r="AR212" s="181">
        <f t="shared" si="0"/>
        <v>1.9675675675675677</v>
      </c>
      <c r="AS212" s="181">
        <f t="shared" si="0"/>
        <v>1.9621621621621621</v>
      </c>
      <c r="AT212" s="181">
        <f t="shared" si="0"/>
        <v>2.0378378378378379</v>
      </c>
    </row>
    <row r="213" spans="1:46" ht="15.75" thickBot="1">
      <c r="A213" s="182" t="s">
        <v>898</v>
      </c>
      <c r="B213" s="182" t="str">
        <f>IF(B212&gt;=2.33,"3",IF(B212&gt;=1.67," 2","1"))</f>
        <v xml:space="preserve"> 2</v>
      </c>
      <c r="C213" s="182" t="str">
        <f t="shared" ref="C213:AT213" si="1">IF(C212&gt;=2.33,"3",IF(C212&gt;=1.67," 2","1"))</f>
        <v xml:space="preserve"> 2</v>
      </c>
      <c r="D213" s="182" t="str">
        <f t="shared" si="1"/>
        <v xml:space="preserve"> 2</v>
      </c>
      <c r="E213" s="182" t="str">
        <f t="shared" si="1"/>
        <v xml:space="preserve"> 2</v>
      </c>
      <c r="F213" s="182" t="str">
        <f t="shared" si="1"/>
        <v xml:space="preserve"> 2</v>
      </c>
      <c r="G213" s="182" t="str">
        <f t="shared" si="1"/>
        <v xml:space="preserve"> 2</v>
      </c>
      <c r="H213" s="182" t="str">
        <f t="shared" si="1"/>
        <v xml:space="preserve"> 2</v>
      </c>
      <c r="I213" s="182" t="str">
        <f t="shared" si="1"/>
        <v xml:space="preserve"> 2</v>
      </c>
      <c r="J213" s="182" t="str">
        <f t="shared" si="1"/>
        <v>3</v>
      </c>
      <c r="K213" s="182" t="str">
        <f t="shared" si="1"/>
        <v xml:space="preserve"> 2</v>
      </c>
      <c r="L213" s="182" t="str">
        <f t="shared" si="1"/>
        <v>3</v>
      </c>
      <c r="M213" s="182" t="str">
        <f t="shared" si="1"/>
        <v>3</v>
      </c>
      <c r="N213" s="182" t="str">
        <f t="shared" si="1"/>
        <v xml:space="preserve"> 2</v>
      </c>
      <c r="O213" s="182" t="str">
        <f t="shared" si="1"/>
        <v xml:space="preserve"> 2</v>
      </c>
      <c r="P213" s="182" t="str">
        <f t="shared" si="1"/>
        <v xml:space="preserve"> 2</v>
      </c>
      <c r="Q213" s="182" t="str">
        <f t="shared" si="1"/>
        <v xml:space="preserve"> 2</v>
      </c>
      <c r="R213" s="182" t="str">
        <f t="shared" si="1"/>
        <v xml:space="preserve"> 2</v>
      </c>
      <c r="S213" s="182" t="str">
        <f t="shared" si="1"/>
        <v xml:space="preserve"> 2</v>
      </c>
      <c r="T213" s="182" t="str">
        <f t="shared" si="1"/>
        <v xml:space="preserve"> 2</v>
      </c>
      <c r="U213" s="182" t="str">
        <f t="shared" si="1"/>
        <v xml:space="preserve"> 2</v>
      </c>
      <c r="V213" s="182" t="str">
        <f t="shared" si="1"/>
        <v xml:space="preserve"> 2</v>
      </c>
      <c r="W213" s="182" t="str">
        <f t="shared" si="1"/>
        <v xml:space="preserve"> 2</v>
      </c>
      <c r="X213" s="182" t="str">
        <f t="shared" si="1"/>
        <v xml:space="preserve"> 2</v>
      </c>
      <c r="Y213" s="182" t="str">
        <f t="shared" si="1"/>
        <v xml:space="preserve"> 2</v>
      </c>
      <c r="Z213" s="182" t="str">
        <f t="shared" si="1"/>
        <v xml:space="preserve"> 2</v>
      </c>
      <c r="AA213" s="182" t="str">
        <f t="shared" si="1"/>
        <v xml:space="preserve"> 2</v>
      </c>
      <c r="AB213" s="182" t="str">
        <f t="shared" si="1"/>
        <v xml:space="preserve"> 2</v>
      </c>
      <c r="AC213" s="182" t="str">
        <f t="shared" si="1"/>
        <v xml:space="preserve"> 2</v>
      </c>
      <c r="AD213" s="182" t="str">
        <f t="shared" si="1"/>
        <v xml:space="preserve"> 2</v>
      </c>
      <c r="AE213" s="182" t="str">
        <f t="shared" si="1"/>
        <v xml:space="preserve"> 2</v>
      </c>
      <c r="AF213" s="182" t="str">
        <f t="shared" si="1"/>
        <v xml:space="preserve"> 2</v>
      </c>
      <c r="AG213" s="182" t="str">
        <f t="shared" si="1"/>
        <v xml:space="preserve"> 2</v>
      </c>
      <c r="AH213" s="182" t="str">
        <f t="shared" si="1"/>
        <v xml:space="preserve"> 2</v>
      </c>
      <c r="AI213" s="182" t="str">
        <f t="shared" si="1"/>
        <v xml:space="preserve"> 2</v>
      </c>
      <c r="AJ213" s="182" t="str">
        <f t="shared" si="1"/>
        <v xml:space="preserve"> 2</v>
      </c>
      <c r="AK213" s="182" t="str">
        <f t="shared" si="1"/>
        <v xml:space="preserve"> 2</v>
      </c>
      <c r="AL213" s="182" t="str">
        <f t="shared" si="1"/>
        <v xml:space="preserve"> 2</v>
      </c>
      <c r="AM213" s="182" t="str">
        <f t="shared" si="1"/>
        <v xml:space="preserve"> 2</v>
      </c>
      <c r="AN213" s="182" t="str">
        <f t="shared" si="1"/>
        <v xml:space="preserve"> 2</v>
      </c>
      <c r="AO213" s="182" t="str">
        <f t="shared" si="1"/>
        <v xml:space="preserve"> 2</v>
      </c>
      <c r="AP213" s="182" t="str">
        <f t="shared" si="1"/>
        <v xml:space="preserve"> 2</v>
      </c>
      <c r="AQ213" s="182" t="str">
        <f t="shared" si="1"/>
        <v xml:space="preserve"> 2</v>
      </c>
      <c r="AR213" s="182" t="str">
        <f t="shared" si="1"/>
        <v xml:space="preserve"> 2</v>
      </c>
      <c r="AS213" s="182" t="str">
        <f t="shared" si="1"/>
        <v xml:space="preserve"> 2</v>
      </c>
      <c r="AT213" s="182" t="str">
        <f t="shared" si="1"/>
        <v xml:space="preserve"> 2</v>
      </c>
    </row>
    <row r="214" spans="1:46" ht="15.75" thickTop="1"/>
  </sheetData>
  <mergeCells count="1">
    <mergeCell ref="A1:W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62"/>
  <sheetViews>
    <sheetView rightToLeft="1" topLeftCell="N1" workbookViewId="0">
      <pane ySplit="3" topLeftCell="A49" activePane="bottomLeft" state="frozen"/>
      <selection activeCell="BI1" sqref="BI1"/>
      <selection pane="bottomLeft" activeCell="AI1" sqref="AI1:AI1048576"/>
    </sheetView>
  </sheetViews>
  <sheetFormatPr defaultColWidth="9.140625" defaultRowHeight="15"/>
  <cols>
    <col min="1" max="1" width="9" style="133" customWidth="1"/>
    <col min="2" max="9" width="9" style="176" customWidth="1"/>
    <col min="10" max="10" width="9.85546875" style="133" customWidth="1"/>
    <col min="11" max="11" width="6.85546875" style="133" customWidth="1"/>
    <col min="12" max="12" width="5.85546875" style="133" customWidth="1"/>
    <col min="13" max="25" width="4.7109375" style="133" customWidth="1"/>
    <col min="26" max="26" width="5.42578125" style="133" customWidth="1"/>
    <col min="27" max="27" width="5.28515625" style="133" customWidth="1"/>
    <col min="28" max="28" width="5.140625" style="133" customWidth="1"/>
    <col min="29" max="30" width="5.42578125" style="133" customWidth="1"/>
    <col min="31" max="31" width="5.28515625" style="133" customWidth="1"/>
    <col min="32" max="34" width="5.42578125" style="133" customWidth="1"/>
    <col min="35" max="35" width="5.5703125" style="133" customWidth="1"/>
    <col min="36" max="36" width="5.42578125" style="133" customWidth="1"/>
    <col min="37" max="37" width="6.42578125" style="133" customWidth="1"/>
    <col min="38" max="39" width="6.28515625" style="133" customWidth="1"/>
    <col min="40" max="40" width="6" style="133" customWidth="1"/>
    <col min="41" max="41" width="5.85546875" style="133" customWidth="1"/>
    <col min="42" max="42" width="6.42578125" style="133" customWidth="1"/>
    <col min="43" max="43" width="7.5703125" style="133" customWidth="1"/>
    <col min="44" max="44" width="8.7109375" style="133" customWidth="1"/>
    <col min="45" max="45" width="4.42578125" style="133" customWidth="1"/>
    <col min="46" max="46" width="9.140625" style="133"/>
    <col min="47" max="47" width="6.85546875" style="133" customWidth="1"/>
    <col min="48" max="48" width="9.140625" style="133"/>
    <col min="49" max="49" width="6" style="133" customWidth="1"/>
    <col min="50" max="50" width="9.140625" style="133"/>
    <col min="51" max="51" width="5.85546875" style="133" customWidth="1"/>
    <col min="52" max="52" width="9.140625" style="133"/>
    <col min="53" max="53" width="7.5703125" style="133" customWidth="1"/>
    <col min="54" max="54" width="8.42578125" style="133" customWidth="1"/>
    <col min="55" max="55" width="6.42578125" style="133" customWidth="1"/>
    <col min="56" max="56" width="9.140625" style="133"/>
    <col min="57" max="57" width="5.85546875" style="133" customWidth="1"/>
    <col min="58" max="58" width="9.140625" style="133"/>
    <col min="59" max="59" width="6.5703125" style="133" customWidth="1"/>
    <col min="60" max="60" width="9.140625" style="133"/>
    <col min="61" max="61" width="7.140625" style="133" customWidth="1"/>
    <col min="62" max="62" width="9.140625" style="133"/>
    <col min="63" max="63" width="6.7109375" style="133" customWidth="1"/>
    <col min="64" max="64" width="9.140625" style="133"/>
    <col min="65" max="65" width="7.85546875" style="133" customWidth="1"/>
    <col min="66" max="66" width="7" style="133" customWidth="1"/>
    <col min="67" max="67" width="6.85546875" style="133" customWidth="1"/>
    <col min="68" max="69" width="8.7109375" style="133" customWidth="1"/>
    <col min="70" max="70" width="6.28515625" style="133" customWidth="1"/>
    <col min="71" max="72" width="7.42578125" style="133" customWidth="1"/>
    <col min="73" max="74" width="8.28515625" style="133" customWidth="1"/>
    <col min="75" max="75" width="7.85546875" style="133" customWidth="1"/>
    <col min="76" max="76" width="9.140625" style="133"/>
    <col min="77" max="77" width="6.28515625" style="133" customWidth="1"/>
    <col min="78" max="78" width="9.140625" style="133"/>
    <col min="79" max="79" width="6.7109375" style="133" customWidth="1"/>
    <col min="80" max="80" width="9.140625" style="133"/>
    <col min="81" max="81" width="7.28515625" style="133" customWidth="1"/>
    <col min="82" max="82" width="9.140625" style="133"/>
    <col min="83" max="83" width="4.85546875" style="133" customWidth="1"/>
    <col min="84" max="85" width="9.140625" style="133"/>
    <col min="86" max="86" width="9.140625" style="133" customWidth="1"/>
    <col min="87" max="87" width="5.42578125" style="133" customWidth="1"/>
    <col min="88" max="88" width="9.140625" style="133"/>
    <col min="89" max="89" width="7.28515625" style="133" customWidth="1"/>
    <col min="90" max="91" width="9.140625" style="133"/>
    <col min="92" max="92" width="9.140625" style="133" customWidth="1"/>
    <col min="93" max="93" width="6.140625" style="133" customWidth="1"/>
    <col min="94" max="94" width="12.85546875" style="133" bestFit="1" customWidth="1"/>
    <col min="95" max="95" width="8.140625" style="133" customWidth="1"/>
    <col min="96" max="96" width="12.85546875" style="133" bestFit="1" customWidth="1"/>
    <col min="97" max="97" width="9.140625" style="133"/>
    <col min="98" max="98" width="9.140625" style="133" customWidth="1"/>
    <col min="99" max="99" width="7.85546875" style="133" customWidth="1"/>
    <col min="100" max="100" width="9.140625" style="133"/>
    <col min="101" max="101" width="6.5703125" style="133" customWidth="1"/>
    <col min="102" max="102" width="9.140625" style="133"/>
    <col min="103" max="103" width="7.42578125" style="133" customWidth="1"/>
    <col min="104" max="104" width="9.140625" style="133"/>
    <col min="105" max="105" width="6.42578125" style="133" customWidth="1"/>
    <col min="106" max="106" width="9.140625" style="133"/>
    <col min="107" max="107" width="8" style="133" customWidth="1"/>
    <col min="108" max="108" width="9.140625" style="133"/>
    <col min="109" max="109" width="6.7109375" style="133" customWidth="1"/>
    <col min="110" max="110" width="9.140625" style="133"/>
    <col min="111" max="111" width="7.85546875" style="133" customWidth="1"/>
    <col min="112" max="113" width="9.140625" style="133"/>
    <col min="114" max="114" width="9.140625" style="133" customWidth="1"/>
    <col min="115" max="115" width="4.7109375" style="133" customWidth="1"/>
    <col min="116" max="117" width="9.140625" style="133"/>
    <col min="118" max="118" width="9.140625" style="133" customWidth="1"/>
    <col min="119" max="119" width="9.28515625" style="133" customWidth="1"/>
    <col min="120" max="121" width="9.140625" style="133"/>
    <col min="122" max="122" width="9.140625" style="133" customWidth="1"/>
    <col min="123" max="123" width="8.42578125" style="133" customWidth="1"/>
    <col min="124" max="124" width="9.140625" style="133"/>
    <col min="125" max="125" width="4.5703125" style="133" customWidth="1"/>
    <col min="126" max="126" width="9.140625" style="133"/>
    <col min="127" max="127" width="5.42578125" style="133" customWidth="1"/>
    <col min="128" max="16384" width="9.140625" style="133"/>
  </cols>
  <sheetData>
    <row r="1" spans="1:128" ht="26.25" customHeight="1" thickBot="1">
      <c r="A1" s="350" t="s">
        <v>593</v>
      </c>
      <c r="B1" s="353" t="s">
        <v>594</v>
      </c>
      <c r="C1" s="354"/>
      <c r="D1" s="354"/>
      <c r="E1" s="354"/>
      <c r="F1" s="355"/>
      <c r="G1" s="353" t="s">
        <v>595</v>
      </c>
      <c r="H1" s="354"/>
      <c r="I1" s="355"/>
      <c r="J1" s="356" t="s">
        <v>596</v>
      </c>
      <c r="K1" s="345" t="s">
        <v>597</v>
      </c>
      <c r="L1" s="345" t="s">
        <v>598</v>
      </c>
      <c r="M1" s="345" t="s">
        <v>599</v>
      </c>
      <c r="N1" s="345" t="s">
        <v>600</v>
      </c>
      <c r="O1" s="345" t="s">
        <v>601</v>
      </c>
      <c r="P1" s="345" t="s">
        <v>602</v>
      </c>
      <c r="Q1" s="345" t="s">
        <v>603</v>
      </c>
      <c r="R1" s="345" t="s">
        <v>604</v>
      </c>
      <c r="S1" s="345" t="s">
        <v>605</v>
      </c>
      <c r="T1" s="345" t="s">
        <v>606</v>
      </c>
      <c r="U1" s="345" t="s">
        <v>607</v>
      </c>
      <c r="V1" s="345" t="s">
        <v>608</v>
      </c>
      <c r="W1" s="345" t="s">
        <v>609</v>
      </c>
      <c r="X1" s="345" t="s">
        <v>610</v>
      </c>
      <c r="Y1" s="345" t="s">
        <v>611</v>
      </c>
      <c r="Z1" s="345" t="s">
        <v>612</v>
      </c>
      <c r="AA1" s="345" t="s">
        <v>613</v>
      </c>
      <c r="AB1" s="345" t="s">
        <v>614</v>
      </c>
      <c r="AC1" s="345" t="s">
        <v>615</v>
      </c>
      <c r="AD1" s="345" t="s">
        <v>616</v>
      </c>
      <c r="AE1" s="345" t="s">
        <v>617</v>
      </c>
      <c r="AF1" s="345" t="s">
        <v>618</v>
      </c>
      <c r="AG1" s="345" t="s">
        <v>619</v>
      </c>
      <c r="AH1" s="345" t="s">
        <v>620</v>
      </c>
      <c r="AI1" s="345" t="s">
        <v>621</v>
      </c>
      <c r="AJ1" s="345" t="s">
        <v>622</v>
      </c>
      <c r="AK1" s="344" t="s">
        <v>623</v>
      </c>
      <c r="AL1" s="344"/>
      <c r="AM1" s="344"/>
      <c r="AN1" s="344"/>
      <c r="AO1" s="344"/>
      <c r="AP1" s="344"/>
      <c r="AQ1" s="336" t="s">
        <v>624</v>
      </c>
      <c r="AR1" s="337"/>
      <c r="AS1" s="336" t="s">
        <v>625</v>
      </c>
      <c r="AT1" s="337"/>
      <c r="AU1" s="336" t="s">
        <v>626</v>
      </c>
      <c r="AV1" s="337"/>
      <c r="AW1" s="336" t="s">
        <v>627</v>
      </c>
      <c r="AX1" s="337"/>
      <c r="AY1" s="336" t="s">
        <v>628</v>
      </c>
      <c r="AZ1" s="337"/>
      <c r="BA1" s="336" t="s">
        <v>629</v>
      </c>
      <c r="BB1" s="337"/>
      <c r="BC1" s="336" t="s">
        <v>630</v>
      </c>
      <c r="BD1" s="337"/>
      <c r="BE1" s="336" t="s">
        <v>631</v>
      </c>
      <c r="BF1" s="337"/>
      <c r="BG1" s="336" t="s">
        <v>632</v>
      </c>
      <c r="BH1" s="337"/>
      <c r="BI1" s="336" t="s">
        <v>633</v>
      </c>
      <c r="BJ1" s="337"/>
      <c r="BK1" s="336" t="s">
        <v>634</v>
      </c>
      <c r="BL1" s="337"/>
      <c r="BM1" s="335" t="s">
        <v>635</v>
      </c>
      <c r="BN1" s="336"/>
      <c r="BO1" s="336"/>
      <c r="BP1" s="336"/>
      <c r="BQ1" s="337"/>
      <c r="BR1" s="335" t="s">
        <v>636</v>
      </c>
      <c r="BS1" s="336"/>
      <c r="BT1" s="336"/>
      <c r="BU1" s="336"/>
      <c r="BV1" s="337"/>
      <c r="BW1" s="344" t="s">
        <v>637</v>
      </c>
      <c r="BX1" s="344"/>
      <c r="BY1" s="344" t="s">
        <v>638</v>
      </c>
      <c r="BZ1" s="344"/>
      <c r="CA1" s="344" t="s">
        <v>639</v>
      </c>
      <c r="CB1" s="344"/>
      <c r="CC1" s="344" t="s">
        <v>640</v>
      </c>
      <c r="CD1" s="344"/>
      <c r="CE1" s="335" t="s">
        <v>641</v>
      </c>
      <c r="CF1" s="336"/>
      <c r="CG1" s="336"/>
      <c r="CH1" s="337"/>
      <c r="CI1" s="344" t="s">
        <v>642</v>
      </c>
      <c r="CJ1" s="344"/>
      <c r="CK1" s="335" t="s">
        <v>643</v>
      </c>
      <c r="CL1" s="336"/>
      <c r="CM1" s="336"/>
      <c r="CN1" s="337"/>
      <c r="CO1" s="344" t="s">
        <v>644</v>
      </c>
      <c r="CP1" s="344"/>
      <c r="CQ1" s="335" t="s">
        <v>645</v>
      </c>
      <c r="CR1" s="336"/>
      <c r="CS1" s="336"/>
      <c r="CT1" s="337"/>
      <c r="CU1" s="344" t="s">
        <v>646</v>
      </c>
      <c r="CV1" s="344"/>
      <c r="CW1" s="344" t="s">
        <v>647</v>
      </c>
      <c r="CX1" s="344"/>
      <c r="CY1" s="344" t="s">
        <v>648</v>
      </c>
      <c r="CZ1" s="344"/>
      <c r="DA1" s="344" t="s">
        <v>649</v>
      </c>
      <c r="DB1" s="344"/>
      <c r="DC1" s="344" t="s">
        <v>650</v>
      </c>
      <c r="DD1" s="344"/>
      <c r="DE1" s="344" t="s">
        <v>651</v>
      </c>
      <c r="DF1" s="344"/>
      <c r="DG1" s="335" t="s">
        <v>652</v>
      </c>
      <c r="DH1" s="336"/>
      <c r="DI1" s="336"/>
      <c r="DJ1" s="337"/>
      <c r="DK1" s="335" t="s">
        <v>653</v>
      </c>
      <c r="DL1" s="336"/>
      <c r="DM1" s="336"/>
      <c r="DN1" s="337"/>
      <c r="DO1" s="335" t="s">
        <v>654</v>
      </c>
      <c r="DP1" s="336"/>
      <c r="DQ1" s="336"/>
      <c r="DR1" s="337"/>
      <c r="DS1" s="344" t="s">
        <v>655</v>
      </c>
      <c r="DT1" s="344"/>
      <c r="DU1" s="344" t="s">
        <v>656</v>
      </c>
      <c r="DV1" s="344"/>
      <c r="DW1" s="344" t="s">
        <v>657</v>
      </c>
      <c r="DX1" s="344"/>
    </row>
    <row r="2" spans="1:128" ht="19.5" customHeight="1" thickBot="1">
      <c r="A2" s="351"/>
      <c r="B2" s="345" t="s">
        <v>107</v>
      </c>
      <c r="C2" s="345" t="s">
        <v>99</v>
      </c>
      <c r="D2" s="345" t="s">
        <v>108</v>
      </c>
      <c r="E2" s="345" t="s">
        <v>109</v>
      </c>
      <c r="F2" s="345" t="s">
        <v>658</v>
      </c>
      <c r="G2" s="345" t="s">
        <v>659</v>
      </c>
      <c r="H2" s="347" t="s">
        <v>660</v>
      </c>
      <c r="I2" s="345" t="s">
        <v>86</v>
      </c>
      <c r="J2" s="357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  <c r="AI2" s="349"/>
      <c r="AJ2" s="349"/>
      <c r="AK2" s="341" t="s">
        <v>661</v>
      </c>
      <c r="AL2" s="341" t="s">
        <v>662</v>
      </c>
      <c r="AM2" s="341" t="s">
        <v>663</v>
      </c>
      <c r="AN2" s="341" t="s">
        <v>664</v>
      </c>
      <c r="AO2" s="341" t="s">
        <v>665</v>
      </c>
      <c r="AP2" s="341" t="s">
        <v>666</v>
      </c>
      <c r="AQ2" s="341" t="s">
        <v>667</v>
      </c>
      <c r="AR2" s="341" t="s">
        <v>668</v>
      </c>
      <c r="AS2" s="341" t="s">
        <v>667</v>
      </c>
      <c r="AT2" s="341" t="s">
        <v>668</v>
      </c>
      <c r="AU2" s="341" t="s">
        <v>667</v>
      </c>
      <c r="AV2" s="341" t="s">
        <v>668</v>
      </c>
      <c r="AW2" s="341" t="s">
        <v>667</v>
      </c>
      <c r="AX2" s="341" t="s">
        <v>668</v>
      </c>
      <c r="AY2" s="341" t="s">
        <v>667</v>
      </c>
      <c r="AZ2" s="341" t="s">
        <v>668</v>
      </c>
      <c r="BA2" s="341" t="s">
        <v>667</v>
      </c>
      <c r="BB2" s="341" t="s">
        <v>668</v>
      </c>
      <c r="BC2" s="341" t="s">
        <v>667</v>
      </c>
      <c r="BD2" s="341" t="s">
        <v>668</v>
      </c>
      <c r="BE2" s="341" t="s">
        <v>667</v>
      </c>
      <c r="BF2" s="341" t="s">
        <v>668</v>
      </c>
      <c r="BG2" s="341" t="s">
        <v>667</v>
      </c>
      <c r="BH2" s="341" t="s">
        <v>668</v>
      </c>
      <c r="BI2" s="341" t="s">
        <v>667</v>
      </c>
      <c r="BJ2" s="341" t="s">
        <v>668</v>
      </c>
      <c r="BK2" s="341" t="s">
        <v>667</v>
      </c>
      <c r="BL2" s="341" t="s">
        <v>668</v>
      </c>
      <c r="BM2" s="341" t="s">
        <v>667</v>
      </c>
      <c r="BN2" s="359" t="s">
        <v>668</v>
      </c>
      <c r="BO2" s="360"/>
      <c r="BP2" s="360"/>
      <c r="BQ2" s="361"/>
      <c r="BR2" s="134"/>
      <c r="BS2" s="335" t="s">
        <v>668</v>
      </c>
      <c r="BT2" s="336"/>
      <c r="BU2" s="336"/>
      <c r="BV2" s="337"/>
      <c r="BW2" s="334" t="s">
        <v>667</v>
      </c>
      <c r="BX2" s="343" t="s">
        <v>668</v>
      </c>
      <c r="BY2" s="341" t="s">
        <v>667</v>
      </c>
      <c r="BZ2" s="343" t="s">
        <v>668</v>
      </c>
      <c r="CA2" s="334" t="s">
        <v>667</v>
      </c>
      <c r="CB2" s="343" t="s">
        <v>668</v>
      </c>
      <c r="CC2" s="334" t="s">
        <v>667</v>
      </c>
      <c r="CD2" s="343" t="s">
        <v>668</v>
      </c>
      <c r="CE2" s="334" t="s">
        <v>667</v>
      </c>
      <c r="CF2" s="343" t="s">
        <v>668</v>
      </c>
      <c r="CG2" s="343"/>
      <c r="CH2" s="343"/>
      <c r="CI2" s="341" t="s">
        <v>667</v>
      </c>
      <c r="CJ2" s="343" t="s">
        <v>668</v>
      </c>
      <c r="CK2" s="341" t="s">
        <v>667</v>
      </c>
      <c r="CL2" s="343" t="s">
        <v>668</v>
      </c>
      <c r="CM2" s="343"/>
      <c r="CN2" s="343"/>
      <c r="CO2" s="341" t="s">
        <v>667</v>
      </c>
      <c r="CP2" s="332" t="s">
        <v>668</v>
      </c>
      <c r="CQ2" s="334" t="s">
        <v>667</v>
      </c>
      <c r="CR2" s="338" t="s">
        <v>668</v>
      </c>
      <c r="CS2" s="339"/>
      <c r="CT2" s="340"/>
      <c r="CU2" s="334" t="s">
        <v>667</v>
      </c>
      <c r="CV2" s="332" t="s">
        <v>668</v>
      </c>
      <c r="CW2" s="334" t="s">
        <v>667</v>
      </c>
      <c r="CX2" s="332" t="s">
        <v>668</v>
      </c>
      <c r="CY2" s="334" t="s">
        <v>667</v>
      </c>
      <c r="CZ2" s="332" t="s">
        <v>668</v>
      </c>
      <c r="DA2" s="334" t="s">
        <v>667</v>
      </c>
      <c r="DB2" s="332" t="s">
        <v>668</v>
      </c>
      <c r="DC2" s="334" t="s">
        <v>667</v>
      </c>
      <c r="DD2" s="332" t="s">
        <v>668</v>
      </c>
      <c r="DE2" s="334" t="s">
        <v>667</v>
      </c>
      <c r="DF2" s="332" t="s">
        <v>668</v>
      </c>
      <c r="DG2" s="334" t="s">
        <v>667</v>
      </c>
      <c r="DH2" s="338" t="s">
        <v>668</v>
      </c>
      <c r="DI2" s="339"/>
      <c r="DJ2" s="340"/>
      <c r="DK2" s="334" t="s">
        <v>667</v>
      </c>
      <c r="DL2" s="338" t="s">
        <v>668</v>
      </c>
      <c r="DM2" s="339"/>
      <c r="DN2" s="340"/>
      <c r="DO2" s="334" t="s">
        <v>667</v>
      </c>
      <c r="DP2" s="338" t="s">
        <v>668</v>
      </c>
      <c r="DQ2" s="339"/>
      <c r="DR2" s="340"/>
      <c r="DS2" s="334" t="s">
        <v>667</v>
      </c>
      <c r="DT2" s="332" t="s">
        <v>668</v>
      </c>
      <c r="DU2" s="334" t="s">
        <v>667</v>
      </c>
      <c r="DV2" s="332" t="s">
        <v>668</v>
      </c>
      <c r="DW2" s="334" t="s">
        <v>667</v>
      </c>
      <c r="DX2" s="332" t="s">
        <v>668</v>
      </c>
    </row>
    <row r="3" spans="1:128" ht="36.75" customHeight="1" thickBot="1">
      <c r="A3" s="352"/>
      <c r="B3" s="346"/>
      <c r="C3" s="346"/>
      <c r="D3" s="346"/>
      <c r="E3" s="346"/>
      <c r="F3" s="346"/>
      <c r="G3" s="346"/>
      <c r="H3" s="348"/>
      <c r="I3" s="346"/>
      <c r="J3" s="358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  <c r="AH3" s="346"/>
      <c r="AI3" s="346"/>
      <c r="AJ3" s="346"/>
      <c r="AK3" s="342"/>
      <c r="AL3" s="342"/>
      <c r="AM3" s="342"/>
      <c r="AN3" s="342"/>
      <c r="AO3" s="342"/>
      <c r="AP3" s="342"/>
      <c r="AQ3" s="342"/>
      <c r="AR3" s="342"/>
      <c r="AS3" s="342"/>
      <c r="AT3" s="342"/>
      <c r="AU3" s="342"/>
      <c r="AV3" s="342"/>
      <c r="AW3" s="342"/>
      <c r="AX3" s="342"/>
      <c r="AY3" s="342"/>
      <c r="AZ3" s="342"/>
      <c r="BA3" s="342"/>
      <c r="BB3" s="342"/>
      <c r="BC3" s="342"/>
      <c r="BD3" s="342"/>
      <c r="BE3" s="342"/>
      <c r="BF3" s="342"/>
      <c r="BG3" s="342"/>
      <c r="BH3" s="342"/>
      <c r="BI3" s="342"/>
      <c r="BJ3" s="342"/>
      <c r="BK3" s="342"/>
      <c r="BL3" s="342"/>
      <c r="BM3" s="342"/>
      <c r="BN3" s="135" t="s">
        <v>669</v>
      </c>
      <c r="BO3" s="135" t="s">
        <v>670</v>
      </c>
      <c r="BP3" s="135" t="s">
        <v>671</v>
      </c>
      <c r="BQ3" s="266" t="s">
        <v>686</v>
      </c>
      <c r="BR3" s="135" t="s">
        <v>667</v>
      </c>
      <c r="BS3" s="135" t="s">
        <v>669</v>
      </c>
      <c r="BT3" s="135" t="s">
        <v>670</v>
      </c>
      <c r="BU3" s="135" t="s">
        <v>671</v>
      </c>
      <c r="BV3" s="266" t="s">
        <v>686</v>
      </c>
      <c r="BW3" s="334"/>
      <c r="BX3" s="343"/>
      <c r="BY3" s="342"/>
      <c r="BZ3" s="343"/>
      <c r="CA3" s="334"/>
      <c r="CB3" s="343"/>
      <c r="CC3" s="334"/>
      <c r="CD3" s="343"/>
      <c r="CE3" s="334"/>
      <c r="CF3" s="266" t="s">
        <v>672</v>
      </c>
      <c r="CG3" s="265" t="s">
        <v>673</v>
      </c>
      <c r="CH3" s="265" t="s">
        <v>686</v>
      </c>
      <c r="CI3" s="342"/>
      <c r="CJ3" s="343"/>
      <c r="CK3" s="342"/>
      <c r="CL3" s="266" t="s">
        <v>674</v>
      </c>
      <c r="CM3" s="265" t="s">
        <v>675</v>
      </c>
      <c r="CN3" s="265" t="s">
        <v>686</v>
      </c>
      <c r="CO3" s="342"/>
      <c r="CP3" s="333"/>
      <c r="CQ3" s="334"/>
      <c r="CR3" s="135" t="s">
        <v>676</v>
      </c>
      <c r="CS3" s="136" t="s">
        <v>677</v>
      </c>
      <c r="CT3" s="265" t="s">
        <v>686</v>
      </c>
      <c r="CU3" s="334"/>
      <c r="CV3" s="333"/>
      <c r="CW3" s="334"/>
      <c r="CX3" s="333"/>
      <c r="CY3" s="334"/>
      <c r="CZ3" s="333"/>
      <c r="DA3" s="334"/>
      <c r="DB3" s="333"/>
      <c r="DC3" s="334"/>
      <c r="DD3" s="333"/>
      <c r="DE3" s="334"/>
      <c r="DF3" s="333"/>
      <c r="DG3" s="334"/>
      <c r="DH3" s="135" t="s">
        <v>678</v>
      </c>
      <c r="DI3" s="135" t="s">
        <v>679</v>
      </c>
      <c r="DJ3" s="266" t="s">
        <v>686</v>
      </c>
      <c r="DK3" s="334"/>
      <c r="DL3" s="135" t="s">
        <v>678</v>
      </c>
      <c r="DM3" s="135" t="s">
        <v>679</v>
      </c>
      <c r="DN3" s="266" t="s">
        <v>686</v>
      </c>
      <c r="DO3" s="334"/>
      <c r="DP3" s="135" t="s">
        <v>680</v>
      </c>
      <c r="DQ3" s="135" t="s">
        <v>681</v>
      </c>
      <c r="DR3" s="266" t="s">
        <v>686</v>
      </c>
      <c r="DS3" s="334"/>
      <c r="DT3" s="333"/>
      <c r="DU3" s="334"/>
      <c r="DV3" s="333"/>
      <c r="DW3" s="334"/>
      <c r="DX3" s="333"/>
    </row>
    <row r="4" spans="1:128">
      <c r="A4" s="137">
        <v>1</v>
      </c>
      <c r="B4" s="267"/>
      <c r="C4" s="267"/>
      <c r="D4" s="267"/>
      <c r="E4" s="267" t="s">
        <v>1079</v>
      </c>
      <c r="F4" s="267"/>
      <c r="G4" s="267"/>
      <c r="H4" s="267" t="s">
        <v>1079</v>
      </c>
      <c r="I4" s="267"/>
      <c r="J4" s="138">
        <v>2</v>
      </c>
      <c r="K4" s="139">
        <v>2</v>
      </c>
      <c r="L4" s="139">
        <v>2</v>
      </c>
      <c r="M4" s="139">
        <v>2</v>
      </c>
      <c r="N4" s="139">
        <v>2</v>
      </c>
      <c r="O4" s="139">
        <v>3</v>
      </c>
      <c r="P4" s="139">
        <v>3</v>
      </c>
      <c r="Q4" s="139">
        <v>3</v>
      </c>
      <c r="R4" s="139">
        <v>3</v>
      </c>
      <c r="S4" s="139">
        <v>3</v>
      </c>
      <c r="T4" s="139">
        <v>2</v>
      </c>
      <c r="U4" s="139">
        <v>2</v>
      </c>
      <c r="V4" s="139">
        <v>3</v>
      </c>
      <c r="W4" s="139">
        <v>3</v>
      </c>
      <c r="X4" s="139">
        <v>3</v>
      </c>
      <c r="Y4" s="139">
        <v>3</v>
      </c>
      <c r="Z4" s="139">
        <v>3</v>
      </c>
      <c r="AA4" s="139">
        <v>2</v>
      </c>
      <c r="AB4" s="139">
        <v>2</v>
      </c>
      <c r="AC4" s="139">
        <v>3</v>
      </c>
      <c r="AD4" s="139">
        <v>3</v>
      </c>
      <c r="AE4" s="139">
        <v>3</v>
      </c>
      <c r="AF4" s="139">
        <v>3</v>
      </c>
      <c r="AG4" s="139">
        <v>2</v>
      </c>
      <c r="AH4" s="139">
        <v>3</v>
      </c>
      <c r="AI4" s="139">
        <v>3</v>
      </c>
      <c r="AJ4" s="139">
        <v>3</v>
      </c>
      <c r="AK4" s="139">
        <v>3</v>
      </c>
      <c r="AL4" s="139">
        <v>2</v>
      </c>
      <c r="AM4" s="139">
        <v>2</v>
      </c>
      <c r="AN4" s="139">
        <v>2</v>
      </c>
      <c r="AO4" s="139">
        <v>3</v>
      </c>
      <c r="AP4" s="139">
        <v>1</v>
      </c>
      <c r="AQ4" s="139">
        <v>2</v>
      </c>
      <c r="AR4" s="139">
        <v>1</v>
      </c>
      <c r="AS4" s="139">
        <v>2</v>
      </c>
      <c r="AT4" s="139">
        <v>0</v>
      </c>
      <c r="AU4" s="139">
        <v>2</v>
      </c>
      <c r="AV4" s="139">
        <v>0</v>
      </c>
      <c r="AW4" s="139">
        <v>2</v>
      </c>
      <c r="AX4" s="139">
        <v>0</v>
      </c>
      <c r="AY4" s="139">
        <v>2</v>
      </c>
      <c r="AZ4" s="139">
        <v>0</v>
      </c>
      <c r="BA4" s="139">
        <v>2</v>
      </c>
      <c r="BB4" s="139">
        <v>2</v>
      </c>
      <c r="BC4" s="139">
        <v>1</v>
      </c>
      <c r="BD4" s="139">
        <v>0</v>
      </c>
      <c r="BE4" s="139">
        <v>2</v>
      </c>
      <c r="BF4" s="139">
        <v>0</v>
      </c>
      <c r="BG4" s="139">
        <v>2</v>
      </c>
      <c r="BH4" s="139">
        <v>0</v>
      </c>
      <c r="BI4" s="139">
        <v>2</v>
      </c>
      <c r="BJ4" s="139">
        <v>0</v>
      </c>
      <c r="BK4" s="139">
        <v>2</v>
      </c>
      <c r="BL4" s="139">
        <v>1</v>
      </c>
      <c r="BM4" s="139">
        <v>2</v>
      </c>
      <c r="BN4" s="139">
        <v>12</v>
      </c>
      <c r="BO4" s="139"/>
      <c r="BP4" s="139"/>
      <c r="BQ4" s="139">
        <f>SUM(BN4:BP4)</f>
        <v>12</v>
      </c>
      <c r="BR4" s="139">
        <v>1</v>
      </c>
      <c r="BS4" s="139"/>
      <c r="BT4" s="139"/>
      <c r="BU4" s="139"/>
      <c r="BV4" s="139">
        <f>SUM(BS4:BU4)</f>
        <v>0</v>
      </c>
      <c r="BW4" s="139">
        <v>1</v>
      </c>
      <c r="BX4" s="139"/>
      <c r="BY4" s="139">
        <v>1</v>
      </c>
      <c r="BZ4" s="139">
        <v>0</v>
      </c>
      <c r="CA4" s="139">
        <v>2</v>
      </c>
      <c r="CB4" s="139">
        <v>0</v>
      </c>
      <c r="CC4" s="139">
        <v>2</v>
      </c>
      <c r="CD4" s="139">
        <v>0</v>
      </c>
      <c r="CE4" s="139">
        <v>1</v>
      </c>
      <c r="CF4" s="139"/>
      <c r="CG4" s="139"/>
      <c r="CH4" s="139">
        <f>SUM(CF4:CG4)</f>
        <v>0</v>
      </c>
      <c r="CI4" s="139">
        <v>2</v>
      </c>
      <c r="CJ4" s="139">
        <v>0</v>
      </c>
      <c r="CK4" s="139">
        <v>1</v>
      </c>
      <c r="CL4" s="139"/>
      <c r="CM4" s="139"/>
      <c r="CN4" s="139">
        <f>SUM(CL4:CM4)</f>
        <v>0</v>
      </c>
      <c r="CO4" s="139">
        <v>1</v>
      </c>
      <c r="CP4" s="139">
        <v>0</v>
      </c>
      <c r="CQ4" s="139">
        <v>1</v>
      </c>
      <c r="CR4" s="139"/>
      <c r="CS4" s="139"/>
      <c r="CT4" s="139">
        <f>SUM(CR4:CS4)</f>
        <v>0</v>
      </c>
      <c r="CU4" s="139">
        <v>1</v>
      </c>
      <c r="CV4" s="139"/>
      <c r="CW4" s="139">
        <v>1</v>
      </c>
      <c r="CX4" s="139">
        <v>0</v>
      </c>
      <c r="CY4" s="139">
        <v>1</v>
      </c>
      <c r="CZ4" s="139">
        <v>0</v>
      </c>
      <c r="DA4" s="139">
        <v>1</v>
      </c>
      <c r="DB4" s="139">
        <v>0</v>
      </c>
      <c r="DC4" s="139">
        <v>1</v>
      </c>
      <c r="DD4" s="139">
        <v>0</v>
      </c>
      <c r="DE4" s="139">
        <v>1</v>
      </c>
      <c r="DF4" s="139">
        <v>0</v>
      </c>
      <c r="DG4" s="139">
        <v>1</v>
      </c>
      <c r="DH4" s="139"/>
      <c r="DI4" s="139"/>
      <c r="DJ4" s="139">
        <f>SUM(DH4:DI4)</f>
        <v>0</v>
      </c>
      <c r="DK4" s="139">
        <v>1</v>
      </c>
      <c r="DL4" s="139"/>
      <c r="DM4" s="139"/>
      <c r="DN4" s="139">
        <f>SUM(DL4:DM4)</f>
        <v>0</v>
      </c>
      <c r="DO4" s="139">
        <v>1</v>
      </c>
      <c r="DP4" s="139"/>
      <c r="DQ4" s="139"/>
      <c r="DR4" s="139">
        <f>SUM(DP4:DQ4)</f>
        <v>0</v>
      </c>
      <c r="DS4" s="139">
        <v>1</v>
      </c>
      <c r="DT4" s="139">
        <v>0</v>
      </c>
      <c r="DU4" s="139">
        <v>2</v>
      </c>
      <c r="DV4" s="139">
        <v>1</v>
      </c>
      <c r="DW4" s="139">
        <v>1</v>
      </c>
      <c r="DX4" s="139">
        <v>0</v>
      </c>
    </row>
    <row r="5" spans="1:128">
      <c r="A5" s="140">
        <v>2</v>
      </c>
      <c r="B5" s="141"/>
      <c r="C5" s="141"/>
      <c r="D5" s="141" t="s">
        <v>1079</v>
      </c>
      <c r="E5" s="141"/>
      <c r="F5" s="141"/>
      <c r="G5" s="141"/>
      <c r="H5" s="141"/>
      <c r="I5" s="141" t="s">
        <v>1079</v>
      </c>
      <c r="J5" s="138">
        <v>3</v>
      </c>
      <c r="K5" s="139">
        <v>2</v>
      </c>
      <c r="L5" s="139">
        <v>2</v>
      </c>
      <c r="M5" s="139">
        <v>2</v>
      </c>
      <c r="N5" s="139">
        <v>2</v>
      </c>
      <c r="O5" s="139">
        <v>3</v>
      </c>
      <c r="P5" s="139">
        <v>3</v>
      </c>
      <c r="Q5" s="139">
        <v>3</v>
      </c>
      <c r="R5" s="139">
        <v>2</v>
      </c>
      <c r="S5" s="139"/>
      <c r="T5" s="139">
        <v>2</v>
      </c>
      <c r="U5" s="139">
        <v>2</v>
      </c>
      <c r="V5" s="139">
        <v>3</v>
      </c>
      <c r="W5" s="139">
        <v>2</v>
      </c>
      <c r="X5" s="139">
        <v>2</v>
      </c>
      <c r="Y5" s="139">
        <v>3</v>
      </c>
      <c r="Z5" s="139">
        <v>2</v>
      </c>
      <c r="AA5" s="139">
        <v>2</v>
      </c>
      <c r="AB5" s="139">
        <v>2</v>
      </c>
      <c r="AC5" s="139">
        <v>3</v>
      </c>
      <c r="AD5" s="139">
        <v>2</v>
      </c>
      <c r="AE5" s="139">
        <v>2</v>
      </c>
      <c r="AF5" s="139">
        <v>2</v>
      </c>
      <c r="AG5" s="139">
        <v>2</v>
      </c>
      <c r="AH5" s="139">
        <v>2</v>
      </c>
      <c r="AI5" s="139">
        <v>2</v>
      </c>
      <c r="AJ5" s="139">
        <v>3</v>
      </c>
      <c r="AK5" s="139">
        <v>3</v>
      </c>
      <c r="AL5" s="139">
        <v>1</v>
      </c>
      <c r="AM5" s="139">
        <v>1</v>
      </c>
      <c r="AN5" s="139">
        <v>1</v>
      </c>
      <c r="AO5" s="139">
        <v>2</v>
      </c>
      <c r="AP5" s="139"/>
      <c r="AQ5" s="139">
        <v>2</v>
      </c>
      <c r="AR5" s="139">
        <v>1</v>
      </c>
      <c r="AS5" s="139">
        <v>2</v>
      </c>
      <c r="AT5" s="139">
        <v>0</v>
      </c>
      <c r="AU5" s="139">
        <v>1</v>
      </c>
      <c r="AV5" s="139">
        <v>0</v>
      </c>
      <c r="AW5" s="139">
        <v>2</v>
      </c>
      <c r="AX5" s="139">
        <v>1</v>
      </c>
      <c r="AY5" s="139">
        <v>2</v>
      </c>
      <c r="AZ5" s="139">
        <v>0</v>
      </c>
      <c r="BA5" s="139">
        <v>2</v>
      </c>
      <c r="BB5" s="139">
        <v>1</v>
      </c>
      <c r="BC5" s="139">
        <v>2</v>
      </c>
      <c r="BD5" s="139">
        <v>1</v>
      </c>
      <c r="BE5" s="139">
        <v>1</v>
      </c>
      <c r="BF5" s="139">
        <v>0</v>
      </c>
      <c r="BG5" s="139">
        <v>1</v>
      </c>
      <c r="BH5" s="139">
        <v>0</v>
      </c>
      <c r="BI5" s="139">
        <v>1</v>
      </c>
      <c r="BJ5" s="139">
        <v>0</v>
      </c>
      <c r="BK5" s="139">
        <v>1</v>
      </c>
      <c r="BL5" s="139">
        <v>0</v>
      </c>
      <c r="BM5" s="139">
        <v>2</v>
      </c>
      <c r="BN5" s="139">
        <v>16</v>
      </c>
      <c r="BO5" s="139"/>
      <c r="BP5" s="139"/>
      <c r="BQ5" s="139">
        <f t="shared" ref="BQ5:BQ10" si="0">SUM(BN5:BP5)</f>
        <v>16</v>
      </c>
      <c r="BR5" s="139">
        <v>2</v>
      </c>
      <c r="BS5" s="139">
        <v>6</v>
      </c>
      <c r="BT5" s="139"/>
      <c r="BU5" s="139"/>
      <c r="BV5" s="139">
        <f t="shared" ref="BV5:BV10" si="1">SUM(BS5:BU5)</f>
        <v>6</v>
      </c>
      <c r="BW5" s="139">
        <v>2</v>
      </c>
      <c r="BX5" s="139">
        <v>20</v>
      </c>
      <c r="BY5" s="139">
        <v>1</v>
      </c>
      <c r="BZ5" s="139">
        <v>0</v>
      </c>
      <c r="CA5" s="139">
        <v>2</v>
      </c>
      <c r="CB5" s="139">
        <v>1</v>
      </c>
      <c r="CC5" s="139">
        <v>2</v>
      </c>
      <c r="CD5" s="139">
        <v>1</v>
      </c>
      <c r="CE5" s="139">
        <v>1</v>
      </c>
      <c r="CF5" s="139"/>
      <c r="CG5" s="139"/>
      <c r="CH5" s="139">
        <f t="shared" ref="CH5:CH10" si="2">SUM(CF5:CG5)</f>
        <v>0</v>
      </c>
      <c r="CI5" s="139">
        <v>2</v>
      </c>
      <c r="CJ5" s="139">
        <v>0</v>
      </c>
      <c r="CK5" s="139">
        <v>2</v>
      </c>
      <c r="CL5" s="139">
        <v>4</v>
      </c>
      <c r="CM5" s="139"/>
      <c r="CN5" s="139">
        <f t="shared" ref="CN5:CN10" si="3">SUM(CL5:CM5)</f>
        <v>4</v>
      </c>
      <c r="CO5" s="139">
        <v>2</v>
      </c>
      <c r="CP5" s="139">
        <v>1</v>
      </c>
      <c r="CQ5" s="139">
        <v>1</v>
      </c>
      <c r="CR5" s="139"/>
      <c r="CS5" s="139"/>
      <c r="CT5" s="139">
        <f t="shared" ref="CT5:CT10" si="4">SUM(CR5:CS5)</f>
        <v>0</v>
      </c>
      <c r="CU5" s="139">
        <v>2</v>
      </c>
      <c r="CV5" s="139">
        <v>2</v>
      </c>
      <c r="CW5" s="139">
        <v>1</v>
      </c>
      <c r="CX5" s="139">
        <v>0</v>
      </c>
      <c r="CY5" s="139">
        <v>1</v>
      </c>
      <c r="CZ5" s="139">
        <v>0</v>
      </c>
      <c r="DA5" s="139">
        <v>2</v>
      </c>
      <c r="DB5" s="139">
        <v>1</v>
      </c>
      <c r="DC5" s="139">
        <v>1</v>
      </c>
      <c r="DD5" s="139">
        <v>0</v>
      </c>
      <c r="DE5" s="139">
        <v>1</v>
      </c>
      <c r="DF5" s="139">
        <v>0</v>
      </c>
      <c r="DG5" s="139">
        <v>2</v>
      </c>
      <c r="DH5" s="139">
        <v>15</v>
      </c>
      <c r="DI5" s="139">
        <v>10</v>
      </c>
      <c r="DJ5" s="139">
        <f t="shared" ref="DJ5:DJ10" si="5">SUM(DH5:DI5)</f>
        <v>25</v>
      </c>
      <c r="DK5" s="139">
        <v>1</v>
      </c>
      <c r="DL5" s="139"/>
      <c r="DM5" s="139"/>
      <c r="DN5" s="139">
        <f t="shared" ref="DN5:DN10" si="6">SUM(DL5:DM5)</f>
        <v>0</v>
      </c>
      <c r="DO5" s="139">
        <v>1</v>
      </c>
      <c r="DP5" s="139"/>
      <c r="DQ5" s="139"/>
      <c r="DR5" s="139">
        <f t="shared" ref="DR5:DR10" si="7">SUM(DP5:DQ5)</f>
        <v>0</v>
      </c>
      <c r="DS5" s="139">
        <v>1</v>
      </c>
      <c r="DT5" s="139">
        <v>0</v>
      </c>
      <c r="DU5" s="139">
        <v>1</v>
      </c>
      <c r="DV5" s="139">
        <v>0</v>
      </c>
      <c r="DW5" s="139">
        <v>1</v>
      </c>
      <c r="DX5" s="139">
        <v>0</v>
      </c>
    </row>
    <row r="6" spans="1:128">
      <c r="A6" s="137">
        <v>3</v>
      </c>
      <c r="B6" s="141"/>
      <c r="C6" s="141"/>
      <c r="D6" s="141"/>
      <c r="E6" s="141"/>
      <c r="F6" s="141" t="s">
        <v>1079</v>
      </c>
      <c r="G6" s="141"/>
      <c r="H6" s="141" t="s">
        <v>1079</v>
      </c>
      <c r="I6" s="141"/>
      <c r="J6" s="138">
        <v>3</v>
      </c>
      <c r="K6" s="139">
        <v>2</v>
      </c>
      <c r="L6" s="139">
        <v>2</v>
      </c>
      <c r="M6" s="139">
        <v>3</v>
      </c>
      <c r="N6" s="139">
        <v>3</v>
      </c>
      <c r="O6" s="139">
        <v>3</v>
      </c>
      <c r="P6" s="139">
        <v>3</v>
      </c>
      <c r="Q6" s="139">
        <v>3</v>
      </c>
      <c r="R6" s="139">
        <v>3</v>
      </c>
      <c r="S6" s="139"/>
      <c r="T6" s="139">
        <v>2</v>
      </c>
      <c r="U6" s="139">
        <v>2</v>
      </c>
      <c r="V6" s="139">
        <v>2</v>
      </c>
      <c r="W6" s="139">
        <v>2</v>
      </c>
      <c r="X6" s="139">
        <v>2</v>
      </c>
      <c r="Y6" s="139">
        <v>3</v>
      </c>
      <c r="Z6" s="139">
        <v>2</v>
      </c>
      <c r="AA6" s="139">
        <v>2</v>
      </c>
      <c r="AB6" s="139">
        <v>2</v>
      </c>
      <c r="AC6" s="139">
        <v>2</v>
      </c>
      <c r="AD6" s="139">
        <v>2</v>
      </c>
      <c r="AE6" s="139">
        <v>2</v>
      </c>
      <c r="AF6" s="139">
        <v>2</v>
      </c>
      <c r="AG6" s="139">
        <v>2</v>
      </c>
      <c r="AH6" s="139">
        <v>2</v>
      </c>
      <c r="AI6" s="139">
        <v>2</v>
      </c>
      <c r="AJ6" s="139">
        <v>3</v>
      </c>
      <c r="AK6" s="139">
        <v>3</v>
      </c>
      <c r="AL6" s="139">
        <v>2</v>
      </c>
      <c r="AM6" s="139">
        <v>2</v>
      </c>
      <c r="AN6" s="139">
        <v>1</v>
      </c>
      <c r="AO6" s="139">
        <v>2</v>
      </c>
      <c r="AP6" s="139"/>
      <c r="AQ6" s="139">
        <v>2</v>
      </c>
      <c r="AR6" s="139">
        <v>1</v>
      </c>
      <c r="AS6" s="139">
        <v>2</v>
      </c>
      <c r="AT6" s="139">
        <v>0</v>
      </c>
      <c r="AU6" s="139">
        <v>1</v>
      </c>
      <c r="AV6" s="139">
        <v>0</v>
      </c>
      <c r="AW6" s="139">
        <v>2</v>
      </c>
      <c r="AX6" s="139">
        <v>0</v>
      </c>
      <c r="AY6" s="139">
        <v>1</v>
      </c>
      <c r="AZ6" s="139">
        <v>0</v>
      </c>
      <c r="BA6" s="139">
        <v>1</v>
      </c>
      <c r="BB6" s="139">
        <v>0</v>
      </c>
      <c r="BC6" s="139">
        <v>1</v>
      </c>
      <c r="BD6" s="139">
        <v>0</v>
      </c>
      <c r="BE6" s="139">
        <v>1</v>
      </c>
      <c r="BF6" s="139">
        <v>0</v>
      </c>
      <c r="BG6" s="139">
        <v>1</v>
      </c>
      <c r="BH6" s="139">
        <v>0</v>
      </c>
      <c r="BI6" s="139">
        <v>1</v>
      </c>
      <c r="BJ6" s="139">
        <v>0</v>
      </c>
      <c r="BK6" s="139">
        <v>1</v>
      </c>
      <c r="BL6" s="139">
        <v>0</v>
      </c>
      <c r="BM6" s="139">
        <v>1</v>
      </c>
      <c r="BN6" s="139"/>
      <c r="BO6" s="139"/>
      <c r="BP6" s="139"/>
      <c r="BQ6" s="139">
        <f t="shared" si="0"/>
        <v>0</v>
      </c>
      <c r="BR6" s="139">
        <v>1</v>
      </c>
      <c r="BS6" s="139"/>
      <c r="BT6" s="139"/>
      <c r="BU6" s="139"/>
      <c r="BV6" s="139">
        <f t="shared" si="1"/>
        <v>0</v>
      </c>
      <c r="BW6" s="139">
        <v>1</v>
      </c>
      <c r="BX6" s="139"/>
      <c r="BY6" s="139">
        <v>1</v>
      </c>
      <c r="BZ6" s="139">
        <v>0</v>
      </c>
      <c r="CA6" s="139">
        <v>1</v>
      </c>
      <c r="CB6" s="139">
        <v>0</v>
      </c>
      <c r="CC6" s="139">
        <v>1</v>
      </c>
      <c r="CD6" s="139">
        <v>0</v>
      </c>
      <c r="CE6" s="139">
        <v>1</v>
      </c>
      <c r="CF6" s="139"/>
      <c r="CG6" s="139"/>
      <c r="CH6" s="139">
        <f t="shared" si="2"/>
        <v>0</v>
      </c>
      <c r="CI6" s="139">
        <v>1</v>
      </c>
      <c r="CJ6" s="139">
        <v>0</v>
      </c>
      <c r="CK6" s="139">
        <v>1</v>
      </c>
      <c r="CL6" s="139"/>
      <c r="CM6" s="139"/>
      <c r="CN6" s="139">
        <f t="shared" si="3"/>
        <v>0</v>
      </c>
      <c r="CO6" s="139">
        <v>2</v>
      </c>
      <c r="CP6" s="139">
        <v>1</v>
      </c>
      <c r="CQ6" s="139">
        <v>2</v>
      </c>
      <c r="CR6" s="139">
        <v>2</v>
      </c>
      <c r="CS6" s="139"/>
      <c r="CT6" s="139">
        <f t="shared" si="4"/>
        <v>2</v>
      </c>
      <c r="CU6" s="139">
        <v>1</v>
      </c>
      <c r="CV6" s="139"/>
      <c r="CW6" s="139">
        <v>1</v>
      </c>
      <c r="CX6" s="139">
        <v>0</v>
      </c>
      <c r="CY6" s="139">
        <v>1</v>
      </c>
      <c r="CZ6" s="139">
        <v>0</v>
      </c>
      <c r="DA6" s="139">
        <v>1</v>
      </c>
      <c r="DB6" s="139">
        <v>0</v>
      </c>
      <c r="DC6" s="139">
        <v>1</v>
      </c>
      <c r="DD6" s="139">
        <v>0</v>
      </c>
      <c r="DE6" s="139">
        <v>1</v>
      </c>
      <c r="DF6" s="139">
        <v>0</v>
      </c>
      <c r="DG6" s="139">
        <v>2</v>
      </c>
      <c r="DH6" s="139">
        <v>15</v>
      </c>
      <c r="DI6" s="139"/>
      <c r="DJ6" s="139">
        <f t="shared" si="5"/>
        <v>15</v>
      </c>
      <c r="DK6" s="139">
        <v>1</v>
      </c>
      <c r="DL6" s="139"/>
      <c r="DM6" s="139"/>
      <c r="DN6" s="139">
        <f t="shared" si="6"/>
        <v>0</v>
      </c>
      <c r="DO6" s="139">
        <v>1</v>
      </c>
      <c r="DP6" s="139"/>
      <c r="DQ6" s="139"/>
      <c r="DR6" s="139">
        <f t="shared" si="7"/>
        <v>0</v>
      </c>
      <c r="DS6" s="139">
        <v>1</v>
      </c>
      <c r="DT6" s="139">
        <v>0</v>
      </c>
      <c r="DU6" s="139">
        <v>1</v>
      </c>
      <c r="DV6" s="139">
        <v>0</v>
      </c>
      <c r="DW6" s="139">
        <v>1</v>
      </c>
      <c r="DX6" s="139">
        <v>0</v>
      </c>
    </row>
    <row r="7" spans="1:128">
      <c r="A7" s="140">
        <v>4</v>
      </c>
      <c r="B7" s="141"/>
      <c r="C7" s="141"/>
      <c r="D7" s="141"/>
      <c r="E7" s="141"/>
      <c r="F7" s="141" t="s">
        <v>1079</v>
      </c>
      <c r="G7" s="141"/>
      <c r="H7" s="141" t="s">
        <v>1079</v>
      </c>
      <c r="I7" s="141"/>
      <c r="J7" s="138">
        <v>3</v>
      </c>
      <c r="K7" s="139">
        <v>2</v>
      </c>
      <c r="L7" s="139">
        <v>2</v>
      </c>
      <c r="M7" s="139">
        <v>3</v>
      </c>
      <c r="N7" s="139">
        <v>3</v>
      </c>
      <c r="O7" s="139">
        <v>3</v>
      </c>
      <c r="P7" s="139">
        <v>3</v>
      </c>
      <c r="Q7" s="139">
        <v>3</v>
      </c>
      <c r="R7" s="139">
        <v>3</v>
      </c>
      <c r="S7" s="139"/>
      <c r="T7" s="139">
        <v>2</v>
      </c>
      <c r="U7" s="139">
        <v>2</v>
      </c>
      <c r="V7" s="139">
        <v>2</v>
      </c>
      <c r="W7" s="139">
        <v>3</v>
      </c>
      <c r="X7" s="139">
        <v>3</v>
      </c>
      <c r="Y7" s="139">
        <v>2</v>
      </c>
      <c r="Z7" s="139">
        <v>3</v>
      </c>
      <c r="AA7" s="139">
        <v>3</v>
      </c>
      <c r="AB7" s="139">
        <v>2</v>
      </c>
      <c r="AC7" s="139">
        <v>2</v>
      </c>
      <c r="AD7" s="139">
        <v>2</v>
      </c>
      <c r="AE7" s="139">
        <v>2</v>
      </c>
      <c r="AF7" s="139">
        <v>2</v>
      </c>
      <c r="AG7" s="139">
        <v>2</v>
      </c>
      <c r="AH7" s="139">
        <v>3</v>
      </c>
      <c r="AI7" s="139">
        <v>2</v>
      </c>
      <c r="AJ7" s="139">
        <v>3</v>
      </c>
      <c r="AK7" s="139">
        <v>2</v>
      </c>
      <c r="AL7" s="139">
        <v>2</v>
      </c>
      <c r="AM7" s="139">
        <v>2</v>
      </c>
      <c r="AN7" s="139">
        <v>3</v>
      </c>
      <c r="AO7" s="139"/>
      <c r="AP7" s="139"/>
      <c r="AQ7" s="139">
        <v>2</v>
      </c>
      <c r="AR7" s="139">
        <v>1</v>
      </c>
      <c r="AS7" s="139">
        <v>2</v>
      </c>
      <c r="AT7" s="139">
        <v>0</v>
      </c>
      <c r="AU7" s="139">
        <v>2</v>
      </c>
      <c r="AV7" s="139">
        <v>0</v>
      </c>
      <c r="AW7" s="139">
        <v>2</v>
      </c>
      <c r="AX7" s="139">
        <v>0</v>
      </c>
      <c r="AY7" s="139">
        <v>2</v>
      </c>
      <c r="AZ7" s="139">
        <v>0</v>
      </c>
      <c r="BA7" s="139">
        <v>1</v>
      </c>
      <c r="BB7" s="139">
        <v>0</v>
      </c>
      <c r="BC7" s="139">
        <v>1</v>
      </c>
      <c r="BD7" s="139">
        <v>0</v>
      </c>
      <c r="BE7" s="139">
        <v>1</v>
      </c>
      <c r="BF7" s="139">
        <v>0</v>
      </c>
      <c r="BG7" s="139">
        <v>1</v>
      </c>
      <c r="BH7" s="139">
        <v>0</v>
      </c>
      <c r="BI7" s="139">
        <v>1</v>
      </c>
      <c r="BJ7" s="139">
        <v>0</v>
      </c>
      <c r="BK7" s="139">
        <v>1</v>
      </c>
      <c r="BL7" s="139">
        <v>0</v>
      </c>
      <c r="BM7" s="139">
        <v>2</v>
      </c>
      <c r="BN7" s="139">
        <v>18</v>
      </c>
      <c r="BO7" s="139"/>
      <c r="BP7" s="139"/>
      <c r="BQ7" s="139">
        <f t="shared" si="0"/>
        <v>18</v>
      </c>
      <c r="BR7" s="139">
        <v>1</v>
      </c>
      <c r="BS7" s="139"/>
      <c r="BT7" s="139"/>
      <c r="BU7" s="139"/>
      <c r="BV7" s="139">
        <f t="shared" si="1"/>
        <v>0</v>
      </c>
      <c r="BW7" s="139">
        <v>1</v>
      </c>
      <c r="BX7" s="139"/>
      <c r="BY7" s="139">
        <v>1</v>
      </c>
      <c r="BZ7" s="139">
        <v>0</v>
      </c>
      <c r="CA7" s="139">
        <v>2</v>
      </c>
      <c r="CB7" s="139">
        <v>1</v>
      </c>
      <c r="CC7" s="139">
        <v>1</v>
      </c>
      <c r="CD7" s="139">
        <v>0</v>
      </c>
      <c r="CE7" s="139">
        <v>1</v>
      </c>
      <c r="CF7" s="139"/>
      <c r="CG7" s="139"/>
      <c r="CH7" s="139">
        <f t="shared" si="2"/>
        <v>0</v>
      </c>
      <c r="CI7" s="139">
        <v>1</v>
      </c>
      <c r="CJ7" s="139">
        <v>0</v>
      </c>
      <c r="CK7" s="139">
        <v>1</v>
      </c>
      <c r="CL7" s="139"/>
      <c r="CM7" s="139"/>
      <c r="CN7" s="139">
        <f t="shared" si="3"/>
        <v>0</v>
      </c>
      <c r="CO7" s="139">
        <v>1</v>
      </c>
      <c r="CP7" s="139">
        <v>0</v>
      </c>
      <c r="CQ7" s="139">
        <v>1</v>
      </c>
      <c r="CR7" s="139"/>
      <c r="CS7" s="139"/>
      <c r="CT7" s="139">
        <f t="shared" si="4"/>
        <v>0</v>
      </c>
      <c r="CU7" s="139">
        <v>1</v>
      </c>
      <c r="CV7" s="139"/>
      <c r="CW7" s="139">
        <v>1</v>
      </c>
      <c r="CX7" s="139">
        <v>0</v>
      </c>
      <c r="CY7" s="139">
        <v>1</v>
      </c>
      <c r="CZ7" s="139">
        <v>0</v>
      </c>
      <c r="DA7" s="139">
        <v>1</v>
      </c>
      <c r="DB7" s="139">
        <v>0</v>
      </c>
      <c r="DC7" s="139">
        <v>1</v>
      </c>
      <c r="DD7" s="139">
        <v>0</v>
      </c>
      <c r="DE7" s="139">
        <v>1</v>
      </c>
      <c r="DF7" s="139">
        <v>0</v>
      </c>
      <c r="DG7" s="139">
        <v>2</v>
      </c>
      <c r="DH7" s="139">
        <v>15</v>
      </c>
      <c r="DI7" s="139"/>
      <c r="DJ7" s="139">
        <f t="shared" si="5"/>
        <v>15</v>
      </c>
      <c r="DK7" s="139">
        <v>1</v>
      </c>
      <c r="DL7" s="139"/>
      <c r="DM7" s="139"/>
      <c r="DN7" s="139">
        <f t="shared" si="6"/>
        <v>0</v>
      </c>
      <c r="DO7" s="139">
        <v>1</v>
      </c>
      <c r="DP7" s="139"/>
      <c r="DQ7" s="139"/>
      <c r="DR7" s="139">
        <f t="shared" si="7"/>
        <v>0</v>
      </c>
      <c r="DS7" s="139">
        <v>1</v>
      </c>
      <c r="DT7" s="139">
        <v>0</v>
      </c>
      <c r="DU7" s="139">
        <v>1</v>
      </c>
      <c r="DV7" s="139">
        <v>0</v>
      </c>
      <c r="DW7" s="139">
        <v>1</v>
      </c>
      <c r="DX7" s="139">
        <v>0</v>
      </c>
    </row>
    <row r="8" spans="1:128">
      <c r="A8" s="137">
        <v>5</v>
      </c>
      <c r="B8" s="141"/>
      <c r="C8" s="141"/>
      <c r="D8" s="141"/>
      <c r="E8" s="141" t="s">
        <v>1079</v>
      </c>
      <c r="F8" s="141"/>
      <c r="G8" s="141"/>
      <c r="H8" s="141" t="s">
        <v>1079</v>
      </c>
      <c r="I8" s="141"/>
      <c r="J8" s="138">
        <v>3</v>
      </c>
      <c r="K8" s="139">
        <v>3</v>
      </c>
      <c r="L8" s="139">
        <v>3</v>
      </c>
      <c r="M8" s="139">
        <v>2</v>
      </c>
      <c r="N8" s="139">
        <v>2</v>
      </c>
      <c r="O8" s="139">
        <v>2</v>
      </c>
      <c r="P8" s="139">
        <v>3</v>
      </c>
      <c r="Q8" s="139">
        <v>3</v>
      </c>
      <c r="R8" s="139">
        <v>3</v>
      </c>
      <c r="S8" s="139">
        <v>3</v>
      </c>
      <c r="T8" s="139">
        <v>3</v>
      </c>
      <c r="U8" s="139">
        <v>3</v>
      </c>
      <c r="V8" s="139">
        <v>3</v>
      </c>
      <c r="W8" s="139">
        <v>3</v>
      </c>
      <c r="X8" s="139">
        <v>2</v>
      </c>
      <c r="Y8" s="139">
        <v>3</v>
      </c>
      <c r="Z8" s="139">
        <v>3</v>
      </c>
      <c r="AA8" s="139">
        <v>3</v>
      </c>
      <c r="AB8" s="139">
        <v>2</v>
      </c>
      <c r="AC8" s="139">
        <v>2</v>
      </c>
      <c r="AD8" s="139">
        <v>2</v>
      </c>
      <c r="AE8" s="139">
        <v>2</v>
      </c>
      <c r="AF8" s="139">
        <v>2</v>
      </c>
      <c r="AG8" s="139">
        <v>2</v>
      </c>
      <c r="AH8" s="139">
        <v>2</v>
      </c>
      <c r="AI8" s="139">
        <v>2</v>
      </c>
      <c r="AJ8" s="139">
        <v>2</v>
      </c>
      <c r="AK8" s="139">
        <v>3</v>
      </c>
      <c r="AL8" s="139">
        <v>2</v>
      </c>
      <c r="AM8" s="139">
        <v>3</v>
      </c>
      <c r="AN8" s="139">
        <v>2</v>
      </c>
      <c r="AO8" s="139">
        <v>3</v>
      </c>
      <c r="AP8" s="139">
        <v>3</v>
      </c>
      <c r="AQ8" s="139">
        <v>1</v>
      </c>
      <c r="AR8" s="139"/>
      <c r="AS8" s="139">
        <v>2</v>
      </c>
      <c r="AT8" s="139">
        <v>0</v>
      </c>
      <c r="AU8" s="139">
        <v>2</v>
      </c>
      <c r="AV8" s="139">
        <v>0</v>
      </c>
      <c r="AW8" s="139">
        <v>1</v>
      </c>
      <c r="AX8" s="139">
        <v>0</v>
      </c>
      <c r="AY8" s="139">
        <v>2</v>
      </c>
      <c r="AZ8" s="139">
        <v>0</v>
      </c>
      <c r="BA8" s="139">
        <v>1</v>
      </c>
      <c r="BB8" s="139">
        <v>0</v>
      </c>
      <c r="BC8" s="139">
        <v>2</v>
      </c>
      <c r="BD8" s="139">
        <v>0</v>
      </c>
      <c r="BE8" s="139">
        <v>1</v>
      </c>
      <c r="BF8" s="139">
        <v>0</v>
      </c>
      <c r="BG8" s="139">
        <v>1</v>
      </c>
      <c r="BH8" s="139">
        <v>0</v>
      </c>
      <c r="BI8" s="139">
        <v>2</v>
      </c>
      <c r="BJ8" s="139">
        <v>0</v>
      </c>
      <c r="BK8" s="139">
        <v>1</v>
      </c>
      <c r="BL8" s="139">
        <v>0</v>
      </c>
      <c r="BM8" s="139">
        <v>2</v>
      </c>
      <c r="BN8" s="139">
        <v>12</v>
      </c>
      <c r="BO8" s="139"/>
      <c r="BP8" s="139"/>
      <c r="BQ8" s="139">
        <f t="shared" si="0"/>
        <v>12</v>
      </c>
      <c r="BR8" s="139">
        <v>2</v>
      </c>
      <c r="BS8" s="139">
        <v>4</v>
      </c>
      <c r="BT8" s="139"/>
      <c r="BU8" s="139"/>
      <c r="BV8" s="139">
        <f t="shared" si="1"/>
        <v>4</v>
      </c>
      <c r="BW8" s="139">
        <v>2</v>
      </c>
      <c r="BX8" s="139"/>
      <c r="BY8" s="139">
        <v>2</v>
      </c>
      <c r="BZ8" s="139">
        <v>0</v>
      </c>
      <c r="CA8" s="139">
        <v>1</v>
      </c>
      <c r="CB8" s="139">
        <v>0</v>
      </c>
      <c r="CC8" s="139">
        <v>1</v>
      </c>
      <c r="CD8" s="139">
        <v>1</v>
      </c>
      <c r="CE8" s="139">
        <v>1</v>
      </c>
      <c r="CF8" s="139"/>
      <c r="CG8" s="139"/>
      <c r="CH8" s="139">
        <f t="shared" si="2"/>
        <v>0</v>
      </c>
      <c r="CI8" s="139">
        <v>2</v>
      </c>
      <c r="CJ8" s="139">
        <v>1</v>
      </c>
      <c r="CK8" s="139">
        <v>2</v>
      </c>
      <c r="CL8" s="139">
        <v>2</v>
      </c>
      <c r="CM8" s="139"/>
      <c r="CN8" s="139">
        <f t="shared" si="3"/>
        <v>2</v>
      </c>
      <c r="CO8" s="139">
        <v>1</v>
      </c>
      <c r="CP8" s="139">
        <v>0</v>
      </c>
      <c r="CQ8" s="139">
        <v>1</v>
      </c>
      <c r="CR8" s="139"/>
      <c r="CS8" s="139"/>
      <c r="CT8" s="139">
        <f t="shared" si="4"/>
        <v>0</v>
      </c>
      <c r="CU8" s="139">
        <v>1</v>
      </c>
      <c r="CV8" s="139"/>
      <c r="CW8" s="139">
        <v>1</v>
      </c>
      <c r="CX8" s="139">
        <v>0</v>
      </c>
      <c r="CY8" s="139">
        <v>1</v>
      </c>
      <c r="CZ8" s="139">
        <v>0</v>
      </c>
      <c r="DA8" s="139">
        <v>1</v>
      </c>
      <c r="DB8" s="139">
        <v>0</v>
      </c>
      <c r="DC8" s="139">
        <v>1</v>
      </c>
      <c r="DD8" s="139">
        <v>0</v>
      </c>
      <c r="DE8" s="139">
        <v>1</v>
      </c>
      <c r="DF8" s="139">
        <v>0</v>
      </c>
      <c r="DG8" s="139">
        <v>1</v>
      </c>
      <c r="DH8" s="139"/>
      <c r="DI8" s="139"/>
      <c r="DJ8" s="139">
        <f t="shared" si="5"/>
        <v>0</v>
      </c>
      <c r="DK8" s="139">
        <v>1</v>
      </c>
      <c r="DL8" s="139"/>
      <c r="DM8" s="139"/>
      <c r="DN8" s="139">
        <f t="shared" si="6"/>
        <v>0</v>
      </c>
      <c r="DO8" s="139">
        <v>1</v>
      </c>
      <c r="DP8" s="139"/>
      <c r="DQ8" s="139"/>
      <c r="DR8" s="139">
        <f t="shared" si="7"/>
        <v>0</v>
      </c>
      <c r="DS8" s="139">
        <v>1</v>
      </c>
      <c r="DT8" s="139">
        <v>0</v>
      </c>
      <c r="DU8" s="139">
        <v>1</v>
      </c>
      <c r="DV8" s="139">
        <v>0</v>
      </c>
      <c r="DW8" s="139">
        <v>1</v>
      </c>
      <c r="DX8" s="139">
        <v>0</v>
      </c>
    </row>
    <row r="9" spans="1:128">
      <c r="A9" s="140">
        <v>6</v>
      </c>
      <c r="B9" s="141"/>
      <c r="C9" s="141"/>
      <c r="D9" s="141"/>
      <c r="E9" s="141" t="s">
        <v>1079</v>
      </c>
      <c r="F9" s="141"/>
      <c r="G9" s="141"/>
      <c r="H9" s="141" t="s">
        <v>1079</v>
      </c>
      <c r="I9" s="141"/>
      <c r="J9" s="138">
        <v>3</v>
      </c>
      <c r="K9" s="139">
        <v>3</v>
      </c>
      <c r="L9" s="139">
        <v>3</v>
      </c>
      <c r="M9" s="139">
        <v>2</v>
      </c>
      <c r="N9" s="139">
        <v>2</v>
      </c>
      <c r="O9" s="139">
        <v>2</v>
      </c>
      <c r="P9" s="139">
        <v>3</v>
      </c>
      <c r="Q9" s="139">
        <v>3</v>
      </c>
      <c r="R9" s="139">
        <v>3</v>
      </c>
      <c r="S9" s="139">
        <v>2</v>
      </c>
      <c r="T9" s="139">
        <v>2</v>
      </c>
      <c r="U9" s="139">
        <v>2</v>
      </c>
      <c r="V9" s="139">
        <v>3</v>
      </c>
      <c r="W9" s="139">
        <v>2</v>
      </c>
      <c r="X9" s="139">
        <v>3</v>
      </c>
      <c r="Y9" s="139">
        <v>3</v>
      </c>
      <c r="Z9" s="139">
        <v>3</v>
      </c>
      <c r="AA9" s="139">
        <v>3</v>
      </c>
      <c r="AB9" s="139">
        <v>2</v>
      </c>
      <c r="AC9" s="139">
        <v>2</v>
      </c>
      <c r="AD9" s="139">
        <v>2</v>
      </c>
      <c r="AE9" s="139">
        <v>2</v>
      </c>
      <c r="AF9" s="139">
        <v>1</v>
      </c>
      <c r="AG9" s="139">
        <v>2</v>
      </c>
      <c r="AH9" s="139">
        <v>2</v>
      </c>
      <c r="AI9" s="139">
        <v>2</v>
      </c>
      <c r="AJ9" s="139">
        <v>3</v>
      </c>
      <c r="AK9" s="139">
        <v>3</v>
      </c>
      <c r="AL9" s="139">
        <v>3</v>
      </c>
      <c r="AM9" s="139">
        <v>3</v>
      </c>
      <c r="AN9" s="139">
        <v>3</v>
      </c>
      <c r="AO9" s="139">
        <v>3</v>
      </c>
      <c r="AP9" s="139">
        <v>1</v>
      </c>
      <c r="AQ9" s="139">
        <v>1</v>
      </c>
      <c r="AR9" s="139"/>
      <c r="AS9" s="139">
        <v>2</v>
      </c>
      <c r="AT9" s="139">
        <v>0</v>
      </c>
      <c r="AU9" s="139">
        <v>2</v>
      </c>
      <c r="AV9" s="139">
        <v>0</v>
      </c>
      <c r="AW9" s="139">
        <v>1</v>
      </c>
      <c r="AX9" s="139">
        <v>0</v>
      </c>
      <c r="AY9" s="139">
        <v>2</v>
      </c>
      <c r="AZ9" s="139">
        <v>0</v>
      </c>
      <c r="BA9" s="139">
        <v>1</v>
      </c>
      <c r="BB9" s="139">
        <v>0</v>
      </c>
      <c r="BC9" s="139">
        <v>1</v>
      </c>
      <c r="BD9" s="139">
        <v>0</v>
      </c>
      <c r="BE9" s="139">
        <v>2</v>
      </c>
      <c r="BF9" s="139">
        <v>0</v>
      </c>
      <c r="BG9" s="139">
        <v>2</v>
      </c>
      <c r="BH9" s="139">
        <v>0</v>
      </c>
      <c r="BI9" s="139">
        <v>2</v>
      </c>
      <c r="BJ9" s="139">
        <v>0</v>
      </c>
      <c r="BK9" s="139">
        <v>2</v>
      </c>
      <c r="BL9" s="139">
        <v>0</v>
      </c>
      <c r="BM9" s="139">
        <v>2</v>
      </c>
      <c r="BN9" s="139">
        <v>14</v>
      </c>
      <c r="BO9" s="139"/>
      <c r="BP9" s="139"/>
      <c r="BQ9" s="139">
        <f t="shared" si="0"/>
        <v>14</v>
      </c>
      <c r="BR9" s="139">
        <v>2</v>
      </c>
      <c r="BS9" s="139">
        <v>2</v>
      </c>
      <c r="BT9" s="139"/>
      <c r="BU9" s="139"/>
      <c r="BV9" s="139">
        <f t="shared" si="1"/>
        <v>2</v>
      </c>
      <c r="BW9" s="139">
        <v>1</v>
      </c>
      <c r="BX9" s="139"/>
      <c r="BY9" s="139">
        <v>2</v>
      </c>
      <c r="BZ9" s="139">
        <v>1</v>
      </c>
      <c r="CA9" s="139">
        <v>1</v>
      </c>
      <c r="CB9" s="139">
        <v>0</v>
      </c>
      <c r="CC9" s="139">
        <v>2</v>
      </c>
      <c r="CD9" s="139">
        <v>1</v>
      </c>
      <c r="CE9" s="139">
        <v>1</v>
      </c>
      <c r="CF9" s="139"/>
      <c r="CG9" s="139"/>
      <c r="CH9" s="139">
        <f t="shared" si="2"/>
        <v>0</v>
      </c>
      <c r="CI9" s="139">
        <v>2</v>
      </c>
      <c r="CJ9" s="139">
        <v>4</v>
      </c>
      <c r="CK9" s="139">
        <v>1</v>
      </c>
      <c r="CL9" s="139"/>
      <c r="CM9" s="139"/>
      <c r="CN9" s="139">
        <f t="shared" si="3"/>
        <v>0</v>
      </c>
      <c r="CO9" s="139">
        <v>2</v>
      </c>
      <c r="CP9" s="139">
        <v>0</v>
      </c>
      <c r="CQ9" s="139">
        <v>2</v>
      </c>
      <c r="CR9" s="139"/>
      <c r="CS9" s="139"/>
      <c r="CT9" s="139">
        <f t="shared" si="4"/>
        <v>0</v>
      </c>
      <c r="CU9" s="139">
        <v>2</v>
      </c>
      <c r="CV9" s="139"/>
      <c r="CW9" s="139">
        <v>1</v>
      </c>
      <c r="CX9" s="139">
        <v>0</v>
      </c>
      <c r="CY9" s="139">
        <v>1</v>
      </c>
      <c r="CZ9" s="139">
        <v>0</v>
      </c>
      <c r="DA9" s="139">
        <v>1</v>
      </c>
      <c r="DB9" s="139">
        <v>0</v>
      </c>
      <c r="DC9" s="139">
        <v>1</v>
      </c>
      <c r="DD9" s="139">
        <v>0</v>
      </c>
      <c r="DE9" s="139">
        <v>1</v>
      </c>
      <c r="DF9" s="139">
        <v>0</v>
      </c>
      <c r="DG9" s="139">
        <v>2</v>
      </c>
      <c r="DH9" s="139">
        <v>15</v>
      </c>
      <c r="DI9" s="139"/>
      <c r="DJ9" s="139">
        <f t="shared" si="5"/>
        <v>15</v>
      </c>
      <c r="DK9" s="139">
        <v>1</v>
      </c>
      <c r="DL9" s="139"/>
      <c r="DM9" s="139"/>
      <c r="DN9" s="139">
        <f t="shared" si="6"/>
        <v>0</v>
      </c>
      <c r="DO9" s="139">
        <v>1</v>
      </c>
      <c r="DP9" s="139"/>
      <c r="DQ9" s="139"/>
      <c r="DR9" s="139">
        <f t="shared" si="7"/>
        <v>0</v>
      </c>
      <c r="DS9" s="139">
        <v>1</v>
      </c>
      <c r="DT9" s="139">
        <v>0</v>
      </c>
      <c r="DU9" s="139">
        <v>1</v>
      </c>
      <c r="DV9" s="139">
        <v>0</v>
      </c>
      <c r="DW9" s="139">
        <v>1</v>
      </c>
      <c r="DX9" s="139">
        <v>0</v>
      </c>
    </row>
    <row r="10" spans="1:128">
      <c r="A10" s="137">
        <v>7</v>
      </c>
      <c r="B10" s="141"/>
      <c r="C10" s="141"/>
      <c r="D10" s="141"/>
      <c r="E10" s="141"/>
      <c r="F10" s="141" t="s">
        <v>1079</v>
      </c>
      <c r="G10" s="141"/>
      <c r="H10" s="141"/>
      <c r="I10" s="141" t="s">
        <v>1079</v>
      </c>
      <c r="J10" s="138">
        <v>3</v>
      </c>
      <c r="K10" s="139">
        <v>3</v>
      </c>
      <c r="L10" s="139">
        <v>3</v>
      </c>
      <c r="M10" s="139">
        <v>3</v>
      </c>
      <c r="N10" s="139">
        <v>3</v>
      </c>
      <c r="O10" s="139">
        <v>3</v>
      </c>
      <c r="P10" s="139">
        <v>3</v>
      </c>
      <c r="Q10" s="139">
        <v>3</v>
      </c>
      <c r="R10" s="139">
        <v>3</v>
      </c>
      <c r="S10" s="139">
        <v>3</v>
      </c>
      <c r="T10" s="139">
        <v>3</v>
      </c>
      <c r="U10" s="139">
        <v>2</v>
      </c>
      <c r="V10" s="139">
        <v>2</v>
      </c>
      <c r="W10" s="139">
        <v>2</v>
      </c>
      <c r="X10" s="139">
        <v>3</v>
      </c>
      <c r="Y10" s="139">
        <v>3</v>
      </c>
      <c r="Z10" s="139">
        <v>2</v>
      </c>
      <c r="AA10" s="139">
        <v>3</v>
      </c>
      <c r="AB10" s="139">
        <v>3</v>
      </c>
      <c r="AC10" s="139">
        <v>3</v>
      </c>
      <c r="AD10" s="139">
        <v>2</v>
      </c>
      <c r="AE10" s="139">
        <v>2</v>
      </c>
      <c r="AF10" s="139">
        <v>2</v>
      </c>
      <c r="AG10" s="139">
        <v>3</v>
      </c>
      <c r="AH10" s="139">
        <v>2</v>
      </c>
      <c r="AI10" s="139">
        <v>2</v>
      </c>
      <c r="AJ10" s="139">
        <v>3</v>
      </c>
      <c r="AK10" s="139">
        <v>3</v>
      </c>
      <c r="AL10" s="139">
        <v>2</v>
      </c>
      <c r="AM10" s="139">
        <v>3</v>
      </c>
      <c r="AN10" s="139">
        <v>2</v>
      </c>
      <c r="AO10" s="139">
        <v>3</v>
      </c>
      <c r="AP10" s="139"/>
      <c r="AQ10" s="139">
        <v>2</v>
      </c>
      <c r="AR10" s="139"/>
      <c r="AS10" s="139">
        <v>2</v>
      </c>
      <c r="AT10" s="139">
        <v>0</v>
      </c>
      <c r="AU10" s="139">
        <v>2</v>
      </c>
      <c r="AV10" s="139">
        <v>0</v>
      </c>
      <c r="AW10" s="139">
        <v>2</v>
      </c>
      <c r="AX10" s="139">
        <v>0</v>
      </c>
      <c r="AY10" s="139">
        <v>2</v>
      </c>
      <c r="AZ10" s="139">
        <v>0</v>
      </c>
      <c r="BA10" s="139">
        <v>2</v>
      </c>
      <c r="BB10" s="139">
        <v>0</v>
      </c>
      <c r="BC10" s="139">
        <v>1</v>
      </c>
      <c r="BD10" s="139">
        <v>0</v>
      </c>
      <c r="BE10" s="139">
        <v>2</v>
      </c>
      <c r="BF10" s="139">
        <v>6</v>
      </c>
      <c r="BG10" s="139">
        <v>2</v>
      </c>
      <c r="BH10" s="139">
        <v>0</v>
      </c>
      <c r="BI10" s="139">
        <v>2</v>
      </c>
      <c r="BJ10" s="139">
        <v>2</v>
      </c>
      <c r="BK10" s="139">
        <v>1</v>
      </c>
      <c r="BL10" s="139">
        <v>0</v>
      </c>
      <c r="BM10" s="139">
        <v>2</v>
      </c>
      <c r="BN10" s="139">
        <v>10</v>
      </c>
      <c r="BO10" s="139">
        <v>8</v>
      </c>
      <c r="BP10" s="139"/>
      <c r="BQ10" s="139">
        <f t="shared" si="0"/>
        <v>18</v>
      </c>
      <c r="BR10" s="139">
        <v>2</v>
      </c>
      <c r="BS10" s="139"/>
      <c r="BT10" s="139"/>
      <c r="BU10" s="139"/>
      <c r="BV10" s="139">
        <f t="shared" si="1"/>
        <v>0</v>
      </c>
      <c r="BW10" s="139">
        <v>2</v>
      </c>
      <c r="BX10" s="139">
        <v>6</v>
      </c>
      <c r="BY10" s="139">
        <v>1</v>
      </c>
      <c r="BZ10" s="139"/>
      <c r="CA10" s="139">
        <v>1</v>
      </c>
      <c r="CB10" s="139">
        <v>0</v>
      </c>
      <c r="CC10" s="139">
        <v>2</v>
      </c>
      <c r="CD10" s="139">
        <v>1</v>
      </c>
      <c r="CE10" s="139">
        <v>1</v>
      </c>
      <c r="CF10" s="139"/>
      <c r="CG10" s="139"/>
      <c r="CH10" s="139">
        <f t="shared" si="2"/>
        <v>0</v>
      </c>
      <c r="CI10" s="139">
        <v>1</v>
      </c>
      <c r="CJ10" s="139">
        <v>0</v>
      </c>
      <c r="CK10" s="139">
        <v>2</v>
      </c>
      <c r="CL10" s="139">
        <v>1</v>
      </c>
      <c r="CM10" s="139"/>
      <c r="CN10" s="139">
        <f t="shared" si="3"/>
        <v>1</v>
      </c>
      <c r="CO10" s="139">
        <v>1</v>
      </c>
      <c r="CP10" s="139">
        <v>0</v>
      </c>
      <c r="CQ10" s="139">
        <v>2</v>
      </c>
      <c r="CR10" s="139">
        <v>2</v>
      </c>
      <c r="CS10" s="139"/>
      <c r="CT10" s="139">
        <f t="shared" si="4"/>
        <v>2</v>
      </c>
      <c r="CU10" s="139">
        <v>1</v>
      </c>
      <c r="CV10" s="139"/>
      <c r="CW10" s="139">
        <v>1</v>
      </c>
      <c r="CX10" s="139">
        <v>0</v>
      </c>
      <c r="CY10" s="139">
        <v>1</v>
      </c>
      <c r="CZ10" s="139">
        <v>0</v>
      </c>
      <c r="DA10" s="139">
        <v>1</v>
      </c>
      <c r="DB10" s="139">
        <v>0</v>
      </c>
      <c r="DC10" s="139">
        <v>1</v>
      </c>
      <c r="DD10" s="139">
        <v>0</v>
      </c>
      <c r="DE10" s="139">
        <v>1</v>
      </c>
      <c r="DF10" s="139">
        <v>0</v>
      </c>
      <c r="DG10" s="139">
        <v>2</v>
      </c>
      <c r="DH10" s="139"/>
      <c r="DI10" s="139">
        <v>3</v>
      </c>
      <c r="DJ10" s="139">
        <f t="shared" si="5"/>
        <v>3</v>
      </c>
      <c r="DK10" s="139">
        <v>1</v>
      </c>
      <c r="DL10" s="139"/>
      <c r="DM10" s="139"/>
      <c r="DN10" s="139">
        <f t="shared" si="6"/>
        <v>0</v>
      </c>
      <c r="DO10" s="139">
        <v>1</v>
      </c>
      <c r="DP10" s="139"/>
      <c r="DQ10" s="139"/>
      <c r="DR10" s="139">
        <f t="shared" si="7"/>
        <v>0</v>
      </c>
      <c r="DS10" s="139">
        <v>1</v>
      </c>
      <c r="DT10" s="139">
        <v>0</v>
      </c>
      <c r="DU10" s="139">
        <v>1</v>
      </c>
      <c r="DV10" s="139">
        <v>0</v>
      </c>
      <c r="DW10" s="139">
        <v>1</v>
      </c>
      <c r="DX10" s="139">
        <v>0</v>
      </c>
    </row>
    <row r="11" spans="1:128">
      <c r="A11" s="140">
        <v>8</v>
      </c>
      <c r="B11" s="267"/>
      <c r="C11" s="141"/>
      <c r="D11" s="141"/>
      <c r="E11" s="141"/>
      <c r="F11" s="141"/>
      <c r="G11" s="141"/>
      <c r="H11" s="141"/>
      <c r="I11" s="141"/>
      <c r="J11" s="138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</row>
    <row r="12" spans="1:128">
      <c r="A12" s="137">
        <v>9</v>
      </c>
      <c r="B12" s="267"/>
      <c r="C12" s="267"/>
      <c r="D12" s="141"/>
      <c r="E12" s="141"/>
      <c r="F12" s="141"/>
      <c r="G12" s="141"/>
      <c r="H12" s="141"/>
      <c r="I12" s="141"/>
      <c r="J12" s="138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</row>
    <row r="13" spans="1:128">
      <c r="A13" s="140">
        <v>10</v>
      </c>
      <c r="B13" s="141"/>
      <c r="C13" s="141"/>
      <c r="D13" s="141"/>
      <c r="E13" s="141"/>
      <c r="F13" s="141"/>
      <c r="G13" s="141"/>
      <c r="H13" s="141"/>
      <c r="I13" s="141"/>
      <c r="J13" s="138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  <c r="CP13" s="139"/>
      <c r="CQ13" s="139"/>
      <c r="CR13" s="139"/>
      <c r="CS13" s="139"/>
      <c r="CT13" s="139"/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39"/>
      <c r="DN13" s="139"/>
      <c r="DO13" s="139"/>
      <c r="DP13" s="139"/>
      <c r="DQ13" s="139"/>
      <c r="DR13" s="139"/>
      <c r="DS13" s="139"/>
      <c r="DT13" s="139"/>
      <c r="DU13" s="139"/>
      <c r="DV13" s="139"/>
      <c r="DW13" s="139"/>
      <c r="DX13" s="139"/>
    </row>
    <row r="14" spans="1:128">
      <c r="A14" s="137">
        <v>11</v>
      </c>
      <c r="B14" s="141"/>
      <c r="C14" s="141"/>
      <c r="D14" s="141"/>
      <c r="E14" s="141"/>
      <c r="F14" s="141"/>
      <c r="G14" s="141"/>
      <c r="H14" s="141"/>
      <c r="I14" s="141"/>
      <c r="J14" s="138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</row>
    <row r="15" spans="1:128">
      <c r="A15" s="140">
        <v>12</v>
      </c>
      <c r="B15" s="141"/>
      <c r="C15" s="141"/>
      <c r="D15" s="141"/>
      <c r="E15" s="141"/>
      <c r="F15" s="141"/>
      <c r="G15" s="141"/>
      <c r="H15" s="141"/>
      <c r="I15" s="141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  <c r="DV15" s="139"/>
      <c r="DW15" s="139"/>
      <c r="DX15" s="139"/>
    </row>
    <row r="16" spans="1:128">
      <c r="A16" s="137">
        <v>13</v>
      </c>
      <c r="B16" s="141"/>
      <c r="C16" s="141"/>
      <c r="D16" s="141"/>
      <c r="E16" s="141"/>
      <c r="F16" s="141"/>
      <c r="G16" s="141"/>
      <c r="H16" s="141"/>
      <c r="I16" s="141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139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  <c r="DT16" s="139"/>
      <c r="DU16" s="139"/>
      <c r="DV16" s="139"/>
      <c r="DW16" s="139"/>
      <c r="DX16" s="139"/>
    </row>
    <row r="17" spans="1:128">
      <c r="A17" s="140">
        <v>14</v>
      </c>
      <c r="B17" s="141"/>
      <c r="C17" s="141"/>
      <c r="D17" s="141"/>
      <c r="E17" s="141"/>
      <c r="F17" s="141"/>
      <c r="G17" s="141"/>
      <c r="H17" s="141"/>
      <c r="I17" s="141"/>
      <c r="J17" s="138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  <c r="DV17" s="139"/>
      <c r="DW17" s="139"/>
      <c r="DX17" s="139"/>
    </row>
    <row r="18" spans="1:128">
      <c r="A18" s="137">
        <v>15</v>
      </c>
      <c r="B18" s="141"/>
      <c r="C18" s="141"/>
      <c r="D18" s="141"/>
      <c r="E18" s="141"/>
      <c r="F18" s="141"/>
      <c r="G18" s="141"/>
      <c r="H18" s="141"/>
      <c r="I18" s="141"/>
      <c r="J18" s="138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39"/>
      <c r="DR18" s="139"/>
      <c r="DS18" s="139"/>
      <c r="DT18" s="139"/>
      <c r="DU18" s="139"/>
      <c r="DV18" s="139"/>
      <c r="DW18" s="139"/>
      <c r="DX18" s="139"/>
    </row>
    <row r="19" spans="1:128">
      <c r="A19" s="140">
        <v>16</v>
      </c>
      <c r="B19" s="141"/>
      <c r="C19" s="141"/>
      <c r="D19" s="141"/>
      <c r="E19" s="141"/>
      <c r="F19" s="141"/>
      <c r="G19" s="141"/>
      <c r="H19" s="141"/>
      <c r="I19" s="141"/>
      <c r="J19" s="138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39"/>
      <c r="DW19" s="139"/>
      <c r="DX19" s="139"/>
    </row>
    <row r="20" spans="1:128">
      <c r="A20" s="137">
        <v>17</v>
      </c>
      <c r="B20" s="141"/>
      <c r="C20" s="141"/>
      <c r="D20" s="141"/>
      <c r="E20" s="141"/>
      <c r="F20" s="141"/>
      <c r="G20" s="141"/>
      <c r="H20" s="141"/>
      <c r="I20" s="141"/>
      <c r="J20" s="138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139"/>
      <c r="CX20" s="139"/>
      <c r="CY20" s="139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  <c r="DV20" s="139"/>
      <c r="DW20" s="139"/>
      <c r="DX20" s="139"/>
    </row>
    <row r="21" spans="1:128">
      <c r="A21" s="140">
        <v>18</v>
      </c>
      <c r="B21" s="141"/>
      <c r="C21" s="141"/>
      <c r="D21" s="141"/>
      <c r="E21" s="141"/>
      <c r="F21" s="141"/>
      <c r="G21" s="141"/>
      <c r="H21" s="141"/>
      <c r="I21" s="141"/>
      <c r="J21" s="138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39"/>
      <c r="CW21" s="139"/>
      <c r="CX21" s="139"/>
      <c r="CY21" s="139"/>
      <c r="CZ21" s="139"/>
      <c r="DA21" s="13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139"/>
      <c r="DN21" s="139"/>
      <c r="DO21" s="139"/>
      <c r="DP21" s="139"/>
      <c r="DQ21" s="139"/>
      <c r="DR21" s="139"/>
      <c r="DS21" s="139"/>
      <c r="DT21" s="139"/>
      <c r="DU21" s="139"/>
      <c r="DV21" s="139"/>
      <c r="DW21" s="139"/>
      <c r="DX21" s="139"/>
    </row>
    <row r="22" spans="1:128">
      <c r="A22" s="137">
        <v>19</v>
      </c>
      <c r="B22" s="141"/>
      <c r="C22" s="141"/>
      <c r="D22" s="141"/>
      <c r="E22" s="141"/>
      <c r="F22" s="141"/>
      <c r="G22" s="141"/>
      <c r="H22" s="141"/>
      <c r="I22" s="141"/>
      <c r="J22" s="138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  <c r="CP22" s="139"/>
      <c r="CQ22" s="139"/>
      <c r="CR22" s="139"/>
      <c r="CS22" s="139"/>
      <c r="CT22" s="139"/>
      <c r="CU22" s="139"/>
      <c r="CV22" s="139"/>
      <c r="CW22" s="139"/>
      <c r="CX22" s="139"/>
      <c r="CY22" s="139"/>
      <c r="CZ22" s="139"/>
      <c r="DA22" s="13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39"/>
      <c r="DM22" s="139"/>
      <c r="DN22" s="139"/>
      <c r="DO22" s="139"/>
      <c r="DP22" s="139"/>
      <c r="DQ22" s="139"/>
      <c r="DR22" s="139"/>
      <c r="DS22" s="139"/>
      <c r="DT22" s="139"/>
      <c r="DU22" s="139"/>
      <c r="DV22" s="139"/>
      <c r="DW22" s="139"/>
      <c r="DX22" s="139"/>
    </row>
    <row r="23" spans="1:128">
      <c r="A23" s="140">
        <v>20</v>
      </c>
      <c r="B23" s="141"/>
      <c r="C23" s="141"/>
      <c r="D23" s="141"/>
      <c r="E23" s="141"/>
      <c r="F23" s="141"/>
      <c r="G23" s="141"/>
      <c r="H23" s="141"/>
      <c r="I23" s="141"/>
      <c r="J23" s="138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  <c r="CP23" s="139"/>
      <c r="CQ23" s="139"/>
      <c r="CR23" s="139"/>
      <c r="CS23" s="139"/>
      <c r="CT23" s="139"/>
      <c r="CU23" s="139"/>
      <c r="CV23" s="139"/>
      <c r="CW23" s="139"/>
      <c r="CX23" s="139"/>
      <c r="CY23" s="139"/>
      <c r="CZ23" s="139"/>
      <c r="DA23" s="139"/>
      <c r="DB23" s="139"/>
      <c r="DC23" s="139"/>
      <c r="DD23" s="139"/>
      <c r="DE23" s="139"/>
      <c r="DF23" s="139"/>
      <c r="DG23" s="139"/>
      <c r="DH23" s="139"/>
      <c r="DI23" s="139"/>
      <c r="DJ23" s="139"/>
      <c r="DK23" s="139"/>
      <c r="DL23" s="139"/>
      <c r="DM23" s="139"/>
      <c r="DN23" s="139"/>
      <c r="DO23" s="139"/>
      <c r="DP23" s="139"/>
      <c r="DQ23" s="139"/>
      <c r="DR23" s="139"/>
      <c r="DS23" s="139"/>
      <c r="DT23" s="139"/>
      <c r="DU23" s="139"/>
      <c r="DV23" s="139"/>
      <c r="DW23" s="139"/>
      <c r="DX23" s="139"/>
    </row>
    <row r="24" spans="1:128">
      <c r="A24" s="137">
        <v>21</v>
      </c>
      <c r="B24" s="141"/>
      <c r="C24" s="141"/>
      <c r="D24" s="141"/>
      <c r="E24" s="141"/>
      <c r="F24" s="141"/>
      <c r="G24" s="141"/>
      <c r="H24" s="141"/>
      <c r="I24" s="141"/>
      <c r="J24" s="138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  <c r="CP24" s="139"/>
      <c r="CQ24" s="139"/>
      <c r="CR24" s="139"/>
      <c r="CS24" s="139"/>
      <c r="CT24" s="139"/>
      <c r="CU24" s="139"/>
      <c r="CV24" s="139"/>
      <c r="CW24" s="139"/>
      <c r="CX24" s="139"/>
      <c r="CY24" s="139"/>
      <c r="CZ24" s="139"/>
      <c r="DA24" s="139"/>
      <c r="DB24" s="139"/>
      <c r="DC24" s="139"/>
      <c r="DD24" s="139"/>
      <c r="DE24" s="139"/>
      <c r="DF24" s="139"/>
      <c r="DG24" s="139"/>
      <c r="DH24" s="139"/>
      <c r="DI24" s="139"/>
      <c r="DJ24" s="139"/>
      <c r="DK24" s="139"/>
      <c r="DL24" s="139"/>
      <c r="DM24" s="139"/>
      <c r="DN24" s="139"/>
      <c r="DO24" s="139"/>
      <c r="DP24" s="139"/>
      <c r="DQ24" s="139"/>
      <c r="DR24" s="139"/>
      <c r="DS24" s="139"/>
      <c r="DT24" s="139"/>
      <c r="DU24" s="139"/>
      <c r="DV24" s="139"/>
      <c r="DW24" s="139"/>
      <c r="DX24" s="139"/>
    </row>
    <row r="25" spans="1:128">
      <c r="A25" s="140">
        <v>22</v>
      </c>
      <c r="B25" s="141"/>
      <c r="C25" s="141"/>
      <c r="D25" s="141"/>
      <c r="E25" s="141"/>
      <c r="F25" s="141"/>
      <c r="G25" s="141"/>
      <c r="H25" s="141"/>
      <c r="I25" s="141"/>
      <c r="J25" s="138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  <c r="CP25" s="139"/>
      <c r="CQ25" s="139"/>
      <c r="CR25" s="139"/>
      <c r="CS25" s="139"/>
      <c r="CT25" s="139"/>
      <c r="CU25" s="139"/>
      <c r="CV25" s="139"/>
      <c r="CW25" s="139"/>
      <c r="CX25" s="139"/>
      <c r="CY25" s="139"/>
      <c r="CZ25" s="139"/>
      <c r="DA25" s="139"/>
      <c r="DB25" s="139"/>
      <c r="DC25" s="139"/>
      <c r="DD25" s="139"/>
      <c r="DE25" s="139"/>
      <c r="DF25" s="139"/>
      <c r="DG25" s="139"/>
      <c r="DH25" s="139"/>
      <c r="DI25" s="139"/>
      <c r="DJ25" s="139"/>
      <c r="DK25" s="139"/>
      <c r="DL25" s="139"/>
      <c r="DM25" s="139"/>
      <c r="DN25" s="139"/>
      <c r="DO25" s="139"/>
      <c r="DP25" s="139"/>
      <c r="DQ25" s="139"/>
      <c r="DR25" s="139"/>
      <c r="DS25" s="139"/>
      <c r="DT25" s="139"/>
      <c r="DU25" s="139"/>
      <c r="DV25" s="139"/>
      <c r="DW25" s="139"/>
      <c r="DX25" s="139"/>
    </row>
    <row r="26" spans="1:128">
      <c r="A26" s="137">
        <v>23</v>
      </c>
      <c r="B26" s="141"/>
      <c r="C26" s="141"/>
      <c r="D26" s="141"/>
      <c r="E26" s="141"/>
      <c r="F26" s="141"/>
      <c r="G26" s="141"/>
      <c r="H26" s="141"/>
      <c r="I26" s="141"/>
      <c r="J26" s="138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  <c r="CP26" s="139"/>
      <c r="CQ26" s="139"/>
      <c r="CR26" s="139"/>
      <c r="CS26" s="139"/>
      <c r="CT26" s="139"/>
      <c r="CU26" s="139"/>
      <c r="CV26" s="139"/>
      <c r="CW26" s="139"/>
      <c r="CX26" s="139"/>
      <c r="CY26" s="139"/>
      <c r="CZ26" s="139"/>
      <c r="DA26" s="139"/>
      <c r="DB26" s="139"/>
      <c r="DC26" s="139"/>
      <c r="DD26" s="139"/>
      <c r="DE26" s="139"/>
      <c r="DF26" s="139"/>
      <c r="DG26" s="139"/>
      <c r="DH26" s="139"/>
      <c r="DI26" s="139"/>
      <c r="DJ26" s="139"/>
      <c r="DK26" s="139"/>
      <c r="DL26" s="139"/>
      <c r="DM26" s="139"/>
      <c r="DN26" s="139"/>
      <c r="DO26" s="139"/>
      <c r="DP26" s="139"/>
      <c r="DQ26" s="139"/>
      <c r="DR26" s="139"/>
      <c r="DS26" s="139"/>
      <c r="DT26" s="139"/>
      <c r="DU26" s="139"/>
      <c r="DV26" s="139"/>
      <c r="DW26" s="139"/>
      <c r="DX26" s="139"/>
    </row>
    <row r="27" spans="1:128">
      <c r="A27" s="140">
        <v>24</v>
      </c>
      <c r="B27" s="141"/>
      <c r="C27" s="141"/>
      <c r="D27" s="141"/>
      <c r="E27" s="141"/>
      <c r="F27" s="141"/>
      <c r="G27" s="141"/>
      <c r="H27" s="141"/>
      <c r="I27" s="141"/>
      <c r="J27" s="138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  <c r="CP27" s="139"/>
      <c r="CQ27" s="139"/>
      <c r="CR27" s="139"/>
      <c r="CS27" s="139"/>
      <c r="CT27" s="139">
        <f>SUM(CR27:CS27)</f>
        <v>0</v>
      </c>
      <c r="CU27" s="139"/>
      <c r="CV27" s="139"/>
      <c r="CW27" s="139"/>
      <c r="CX27" s="139"/>
      <c r="CY27" s="139"/>
      <c r="CZ27" s="139"/>
      <c r="DA27" s="139"/>
      <c r="DB27" s="139"/>
      <c r="DC27" s="139"/>
      <c r="DD27" s="139"/>
      <c r="DE27" s="139"/>
      <c r="DF27" s="139"/>
      <c r="DG27" s="139"/>
      <c r="DH27" s="139"/>
      <c r="DI27" s="139"/>
      <c r="DJ27" s="139"/>
      <c r="DK27" s="139"/>
      <c r="DL27" s="139"/>
      <c r="DM27" s="139"/>
      <c r="DN27" s="139"/>
      <c r="DO27" s="139"/>
      <c r="DP27" s="139"/>
      <c r="DQ27" s="139"/>
      <c r="DR27" s="139"/>
      <c r="DS27" s="139"/>
      <c r="DT27" s="139"/>
      <c r="DU27" s="139"/>
      <c r="DV27" s="139"/>
      <c r="DW27" s="139"/>
      <c r="DX27" s="139"/>
    </row>
    <row r="28" spans="1:128">
      <c r="A28" s="137">
        <v>25</v>
      </c>
      <c r="B28" s="141"/>
      <c r="C28" s="141"/>
      <c r="D28" s="141"/>
      <c r="E28" s="141"/>
      <c r="F28" s="141"/>
      <c r="G28" s="141"/>
      <c r="H28" s="141"/>
      <c r="I28" s="141"/>
      <c r="J28" s="138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  <c r="CU28" s="139"/>
      <c r="CV28" s="139"/>
      <c r="CW28" s="139"/>
      <c r="CX28" s="139"/>
      <c r="CY28" s="139"/>
      <c r="CZ28" s="139"/>
      <c r="DA28" s="139"/>
      <c r="DB28" s="139"/>
      <c r="DC28" s="139"/>
      <c r="DD28" s="139"/>
      <c r="DE28" s="139"/>
      <c r="DF28" s="139"/>
      <c r="DG28" s="139"/>
      <c r="DH28" s="139"/>
      <c r="DI28" s="139"/>
      <c r="DJ28" s="139"/>
      <c r="DK28" s="139"/>
      <c r="DL28" s="139"/>
      <c r="DM28" s="139"/>
      <c r="DN28" s="139"/>
      <c r="DO28" s="139"/>
      <c r="DP28" s="139"/>
      <c r="DQ28" s="139"/>
      <c r="DR28" s="139"/>
      <c r="DS28" s="139"/>
      <c r="DT28" s="139"/>
      <c r="DU28" s="139"/>
      <c r="DV28" s="139"/>
      <c r="DW28" s="139"/>
      <c r="DX28" s="139"/>
    </row>
    <row r="29" spans="1:128">
      <c r="A29" s="140">
        <v>26</v>
      </c>
      <c r="B29" s="141"/>
      <c r="C29" s="141"/>
      <c r="D29" s="141"/>
      <c r="E29" s="141"/>
      <c r="F29" s="141"/>
      <c r="G29" s="141"/>
      <c r="H29" s="141"/>
      <c r="I29" s="141"/>
      <c r="J29" s="138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  <c r="CP29" s="139"/>
      <c r="CQ29" s="139"/>
      <c r="CR29" s="139"/>
      <c r="CS29" s="139"/>
      <c r="CT29" s="139"/>
      <c r="CU29" s="139"/>
      <c r="CV29" s="139"/>
      <c r="CW29" s="139"/>
      <c r="CX29" s="139"/>
      <c r="CY29" s="139"/>
      <c r="CZ29" s="139"/>
      <c r="DA29" s="139"/>
      <c r="DB29" s="139"/>
      <c r="DC29" s="139"/>
      <c r="DD29" s="139"/>
      <c r="DE29" s="139"/>
      <c r="DF29" s="139"/>
      <c r="DG29" s="139"/>
      <c r="DH29" s="139"/>
      <c r="DI29" s="139"/>
      <c r="DJ29" s="139"/>
      <c r="DK29" s="139"/>
      <c r="DL29" s="139"/>
      <c r="DM29" s="139"/>
      <c r="DN29" s="139"/>
      <c r="DO29" s="139"/>
      <c r="DP29" s="139"/>
      <c r="DQ29" s="139"/>
      <c r="DR29" s="139"/>
      <c r="DS29" s="139"/>
      <c r="DT29" s="139"/>
      <c r="DU29" s="139"/>
      <c r="DV29" s="139"/>
      <c r="DW29" s="139"/>
      <c r="DX29" s="139"/>
    </row>
    <row r="30" spans="1:128">
      <c r="A30" s="137">
        <v>27</v>
      </c>
      <c r="B30" s="141"/>
      <c r="C30" s="141"/>
      <c r="D30" s="141"/>
      <c r="E30" s="141"/>
      <c r="F30" s="141"/>
      <c r="G30" s="141"/>
      <c r="H30" s="141"/>
      <c r="I30" s="141"/>
      <c r="J30" s="138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  <c r="CP30" s="139"/>
      <c r="CQ30" s="139"/>
      <c r="CR30" s="139"/>
      <c r="CS30" s="139"/>
      <c r="CT30" s="139"/>
      <c r="CU30" s="139"/>
      <c r="CV30" s="139"/>
      <c r="CW30" s="139"/>
      <c r="CX30" s="139"/>
      <c r="CY30" s="139"/>
      <c r="CZ30" s="139"/>
      <c r="DA30" s="139"/>
      <c r="DB30" s="139"/>
      <c r="DC30" s="139"/>
      <c r="DD30" s="139"/>
      <c r="DE30" s="139"/>
      <c r="DF30" s="139"/>
      <c r="DG30" s="139"/>
      <c r="DH30" s="139"/>
      <c r="DI30" s="139"/>
      <c r="DJ30" s="139"/>
      <c r="DK30" s="139"/>
      <c r="DL30" s="139"/>
      <c r="DM30" s="139"/>
      <c r="DN30" s="139"/>
      <c r="DO30" s="139"/>
      <c r="DP30" s="139"/>
      <c r="DQ30" s="139"/>
      <c r="DR30" s="139"/>
      <c r="DS30" s="139"/>
      <c r="DT30" s="139"/>
      <c r="DU30" s="139"/>
      <c r="DV30" s="139"/>
      <c r="DW30" s="139"/>
      <c r="DX30" s="139"/>
    </row>
    <row r="31" spans="1:128">
      <c r="A31" s="140">
        <v>28</v>
      </c>
      <c r="B31" s="141"/>
      <c r="C31" s="141"/>
      <c r="D31" s="141"/>
      <c r="E31" s="141"/>
      <c r="F31" s="141"/>
      <c r="G31" s="141"/>
      <c r="H31" s="141"/>
      <c r="I31" s="141"/>
      <c r="J31" s="138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  <c r="CP31" s="139"/>
      <c r="CQ31" s="139"/>
      <c r="CR31" s="139"/>
      <c r="CS31" s="139"/>
      <c r="CT31" s="139"/>
      <c r="CU31" s="139"/>
      <c r="CV31" s="139"/>
      <c r="CW31" s="139"/>
      <c r="CX31" s="139"/>
      <c r="CY31" s="139"/>
      <c r="CZ31" s="139"/>
      <c r="DA31" s="139"/>
      <c r="DB31" s="139"/>
      <c r="DC31" s="139"/>
      <c r="DD31" s="139"/>
      <c r="DE31" s="139"/>
      <c r="DF31" s="139"/>
      <c r="DG31" s="139"/>
      <c r="DH31" s="139"/>
      <c r="DI31" s="139"/>
      <c r="DJ31" s="139"/>
      <c r="DK31" s="139"/>
      <c r="DL31" s="139"/>
      <c r="DM31" s="139"/>
      <c r="DN31" s="139"/>
      <c r="DO31" s="139"/>
      <c r="DP31" s="139"/>
      <c r="DQ31" s="139"/>
      <c r="DR31" s="139"/>
      <c r="DS31" s="139"/>
      <c r="DT31" s="139"/>
      <c r="DU31" s="139"/>
      <c r="DV31" s="139"/>
      <c r="DW31" s="139"/>
      <c r="DX31" s="139"/>
    </row>
    <row r="32" spans="1:128">
      <c r="A32" s="137">
        <v>29</v>
      </c>
      <c r="B32" s="141"/>
      <c r="C32" s="141"/>
      <c r="D32" s="141"/>
      <c r="E32" s="141"/>
      <c r="F32" s="141"/>
      <c r="G32" s="141"/>
      <c r="H32" s="141"/>
      <c r="I32" s="141"/>
      <c r="J32" s="138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  <c r="CP32" s="139"/>
      <c r="CQ32" s="139"/>
      <c r="CR32" s="139"/>
      <c r="CS32" s="139"/>
      <c r="CT32" s="139"/>
      <c r="CU32" s="139"/>
      <c r="CV32" s="139"/>
      <c r="CW32" s="139"/>
      <c r="CX32" s="139"/>
      <c r="CY32" s="139"/>
      <c r="CZ32" s="139"/>
      <c r="DA32" s="139"/>
      <c r="DB32" s="139"/>
      <c r="DC32" s="139"/>
      <c r="DD32" s="139"/>
      <c r="DE32" s="139"/>
      <c r="DF32" s="139"/>
      <c r="DG32" s="139"/>
      <c r="DH32" s="139"/>
      <c r="DI32" s="139"/>
      <c r="DJ32" s="139"/>
      <c r="DK32" s="139"/>
      <c r="DL32" s="139"/>
      <c r="DM32" s="139"/>
      <c r="DN32" s="139"/>
      <c r="DO32" s="139"/>
      <c r="DP32" s="139"/>
      <c r="DQ32" s="139"/>
      <c r="DR32" s="139"/>
      <c r="DS32" s="139"/>
      <c r="DT32" s="139"/>
      <c r="DU32" s="139"/>
      <c r="DV32" s="139"/>
      <c r="DW32" s="139"/>
      <c r="DX32" s="139"/>
    </row>
    <row r="33" spans="1:128">
      <c r="A33" s="140">
        <v>30</v>
      </c>
      <c r="B33" s="141"/>
      <c r="C33" s="141"/>
      <c r="D33" s="141"/>
      <c r="E33" s="141"/>
      <c r="F33" s="141"/>
      <c r="G33" s="141"/>
      <c r="H33" s="141"/>
      <c r="I33" s="141"/>
      <c r="J33" s="138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  <c r="CU33" s="139"/>
      <c r="CV33" s="139"/>
      <c r="CW33" s="139"/>
      <c r="CX33" s="139"/>
      <c r="CY33" s="139"/>
      <c r="CZ33" s="139"/>
      <c r="DA33" s="139"/>
      <c r="DB33" s="139"/>
      <c r="DC33" s="139"/>
      <c r="DD33" s="139"/>
      <c r="DE33" s="139"/>
      <c r="DF33" s="139"/>
      <c r="DG33" s="139"/>
      <c r="DH33" s="139"/>
      <c r="DI33" s="139"/>
      <c r="DJ33" s="139"/>
      <c r="DK33" s="139"/>
      <c r="DL33" s="139"/>
      <c r="DM33" s="139"/>
      <c r="DN33" s="139"/>
      <c r="DO33" s="139"/>
      <c r="DP33" s="139"/>
      <c r="DQ33" s="139"/>
      <c r="DR33" s="139"/>
      <c r="DS33" s="139"/>
      <c r="DT33" s="139"/>
      <c r="DU33" s="139"/>
      <c r="DV33" s="139"/>
      <c r="DW33" s="139"/>
      <c r="DX33" s="139"/>
    </row>
    <row r="34" spans="1:128">
      <c r="A34" s="137">
        <v>31</v>
      </c>
      <c r="B34" s="141"/>
      <c r="C34" s="141"/>
      <c r="D34" s="141"/>
      <c r="E34" s="141"/>
      <c r="F34" s="141"/>
      <c r="G34" s="141"/>
      <c r="H34" s="141"/>
      <c r="I34" s="141"/>
      <c r="J34" s="138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  <c r="CP34" s="139"/>
      <c r="CQ34" s="139"/>
      <c r="CR34" s="139"/>
      <c r="CS34" s="139"/>
      <c r="CT34" s="139"/>
      <c r="CU34" s="139"/>
      <c r="CV34" s="139"/>
      <c r="CW34" s="139"/>
      <c r="CX34" s="139"/>
      <c r="CY34" s="139"/>
      <c r="CZ34" s="139"/>
      <c r="DA34" s="139"/>
      <c r="DB34" s="139"/>
      <c r="DC34" s="139"/>
      <c r="DD34" s="139"/>
      <c r="DE34" s="139"/>
      <c r="DF34" s="139"/>
      <c r="DG34" s="139"/>
      <c r="DH34" s="139"/>
      <c r="DI34" s="139"/>
      <c r="DJ34" s="139"/>
      <c r="DK34" s="139"/>
      <c r="DL34" s="139"/>
      <c r="DM34" s="139"/>
      <c r="DN34" s="139"/>
      <c r="DO34" s="139"/>
      <c r="DP34" s="139"/>
      <c r="DQ34" s="139"/>
      <c r="DR34" s="139"/>
      <c r="DS34" s="139"/>
      <c r="DT34" s="139"/>
      <c r="DU34" s="139"/>
      <c r="DV34" s="139"/>
      <c r="DW34" s="139"/>
      <c r="DX34" s="139"/>
    </row>
    <row r="35" spans="1:128">
      <c r="A35" s="140">
        <v>32</v>
      </c>
      <c r="B35" s="141"/>
      <c r="C35" s="141"/>
      <c r="D35" s="141"/>
      <c r="E35" s="141"/>
      <c r="F35" s="141"/>
      <c r="G35" s="141"/>
      <c r="H35" s="141"/>
      <c r="I35" s="141"/>
      <c r="J35" s="138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  <c r="CP35" s="139"/>
      <c r="CQ35" s="139"/>
      <c r="CR35" s="139"/>
      <c r="CS35" s="139"/>
      <c r="CT35" s="139"/>
      <c r="CU35" s="139"/>
      <c r="CV35" s="139"/>
      <c r="CW35" s="139"/>
      <c r="CX35" s="139"/>
      <c r="CY35" s="139"/>
      <c r="CZ35" s="139"/>
      <c r="DA35" s="139"/>
      <c r="DB35" s="139"/>
      <c r="DC35" s="139"/>
      <c r="DD35" s="139"/>
      <c r="DE35" s="139"/>
      <c r="DF35" s="139"/>
      <c r="DG35" s="139"/>
      <c r="DH35" s="139"/>
      <c r="DI35" s="139"/>
      <c r="DJ35" s="139"/>
      <c r="DK35" s="139"/>
      <c r="DL35" s="139"/>
      <c r="DM35" s="139"/>
      <c r="DN35" s="139"/>
      <c r="DO35" s="139"/>
      <c r="DP35" s="139"/>
      <c r="DQ35" s="139"/>
      <c r="DR35" s="139"/>
      <c r="DS35" s="139"/>
      <c r="DT35" s="139"/>
      <c r="DU35" s="139"/>
      <c r="DV35" s="139"/>
      <c r="DW35" s="139"/>
      <c r="DX35" s="139"/>
    </row>
    <row r="36" spans="1:128">
      <c r="A36" s="137">
        <v>33</v>
      </c>
      <c r="B36" s="141"/>
      <c r="C36" s="141"/>
      <c r="D36" s="141"/>
      <c r="E36" s="141"/>
      <c r="F36" s="141"/>
      <c r="G36" s="141"/>
      <c r="H36" s="141"/>
      <c r="I36" s="141"/>
      <c r="J36" s="138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  <c r="CP36" s="139"/>
      <c r="CQ36" s="139"/>
      <c r="CR36" s="139"/>
      <c r="CS36" s="139"/>
      <c r="CT36" s="139"/>
      <c r="CU36" s="139"/>
      <c r="CV36" s="139"/>
      <c r="CW36" s="139"/>
      <c r="CX36" s="139"/>
      <c r="CY36" s="139"/>
      <c r="CZ36" s="139"/>
      <c r="DA36" s="139"/>
      <c r="DB36" s="139"/>
      <c r="DC36" s="139"/>
      <c r="DD36" s="139"/>
      <c r="DE36" s="139"/>
      <c r="DF36" s="139"/>
      <c r="DG36" s="139"/>
      <c r="DH36" s="139"/>
      <c r="DI36" s="139"/>
      <c r="DJ36" s="139"/>
      <c r="DK36" s="139"/>
      <c r="DL36" s="139"/>
      <c r="DM36" s="139"/>
      <c r="DN36" s="139"/>
      <c r="DO36" s="139"/>
      <c r="DP36" s="139"/>
      <c r="DQ36" s="139"/>
      <c r="DR36" s="139"/>
      <c r="DS36" s="139"/>
      <c r="DT36" s="139"/>
      <c r="DU36" s="139"/>
      <c r="DV36" s="139"/>
      <c r="DW36" s="139"/>
      <c r="DX36" s="139"/>
    </row>
    <row r="37" spans="1:128">
      <c r="A37" s="140">
        <v>34</v>
      </c>
      <c r="B37" s="141"/>
      <c r="C37" s="141"/>
      <c r="D37" s="141"/>
      <c r="E37" s="141"/>
      <c r="F37" s="141"/>
      <c r="G37" s="141"/>
      <c r="H37" s="141"/>
      <c r="I37" s="141"/>
      <c r="J37" s="138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39"/>
      <c r="CT37" s="139"/>
      <c r="CU37" s="139"/>
      <c r="CV37" s="139"/>
      <c r="CW37" s="139"/>
      <c r="CX37" s="139"/>
      <c r="CY37" s="139"/>
      <c r="CZ37" s="139"/>
      <c r="DA37" s="139"/>
      <c r="DB37" s="139"/>
      <c r="DC37" s="139"/>
      <c r="DD37" s="139"/>
      <c r="DE37" s="139"/>
      <c r="DF37" s="139"/>
      <c r="DG37" s="139"/>
      <c r="DH37" s="139"/>
      <c r="DI37" s="139"/>
      <c r="DJ37" s="139"/>
      <c r="DK37" s="139"/>
      <c r="DL37" s="139"/>
      <c r="DM37" s="139"/>
      <c r="DN37" s="139"/>
      <c r="DO37" s="139"/>
      <c r="DP37" s="139"/>
      <c r="DQ37" s="139"/>
      <c r="DR37" s="139"/>
      <c r="DS37" s="139"/>
      <c r="DT37" s="139"/>
      <c r="DU37" s="139"/>
      <c r="DV37" s="139"/>
      <c r="DW37" s="139"/>
      <c r="DX37" s="139"/>
    </row>
    <row r="38" spans="1:128">
      <c r="A38" s="137">
        <v>35</v>
      </c>
      <c r="B38" s="141"/>
      <c r="C38" s="141"/>
      <c r="D38" s="141"/>
      <c r="E38" s="141"/>
      <c r="F38" s="141"/>
      <c r="G38" s="141"/>
      <c r="H38" s="141"/>
      <c r="I38" s="141"/>
      <c r="J38" s="138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  <c r="CP38" s="139"/>
      <c r="CQ38" s="139"/>
      <c r="CR38" s="139"/>
      <c r="CS38" s="139"/>
      <c r="CT38" s="139"/>
      <c r="CU38" s="139"/>
      <c r="CV38" s="139"/>
      <c r="CW38" s="139"/>
      <c r="CX38" s="139"/>
      <c r="CY38" s="139"/>
      <c r="CZ38" s="139"/>
      <c r="DA38" s="139"/>
      <c r="DB38" s="139"/>
      <c r="DC38" s="139"/>
      <c r="DD38" s="139"/>
      <c r="DE38" s="139"/>
      <c r="DF38" s="139"/>
      <c r="DG38" s="139"/>
      <c r="DH38" s="139"/>
      <c r="DI38" s="139"/>
      <c r="DJ38" s="139"/>
      <c r="DK38" s="139"/>
      <c r="DL38" s="139"/>
      <c r="DM38" s="139"/>
      <c r="DN38" s="139"/>
      <c r="DO38" s="139"/>
      <c r="DP38" s="139"/>
      <c r="DQ38" s="139"/>
      <c r="DR38" s="139"/>
      <c r="DS38" s="139"/>
      <c r="DT38" s="139"/>
      <c r="DU38" s="139"/>
      <c r="DV38" s="139"/>
      <c r="DW38" s="139"/>
      <c r="DX38" s="139"/>
    </row>
    <row r="39" spans="1:128">
      <c r="A39" s="140">
        <v>36</v>
      </c>
      <c r="B39" s="141"/>
      <c r="C39" s="141"/>
      <c r="D39" s="141"/>
      <c r="E39" s="141"/>
      <c r="F39" s="141"/>
      <c r="G39" s="141"/>
      <c r="H39" s="141"/>
      <c r="I39" s="141"/>
      <c r="J39" s="138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  <c r="CP39" s="139"/>
      <c r="CQ39" s="139"/>
      <c r="CR39" s="139"/>
      <c r="CS39" s="139"/>
      <c r="CT39" s="139"/>
      <c r="CU39" s="139"/>
      <c r="CV39" s="139"/>
      <c r="CW39" s="139"/>
      <c r="CX39" s="139"/>
      <c r="CY39" s="139"/>
      <c r="CZ39" s="139"/>
      <c r="DA39" s="139"/>
      <c r="DB39" s="139"/>
      <c r="DC39" s="139"/>
      <c r="DD39" s="139"/>
      <c r="DE39" s="139"/>
      <c r="DF39" s="139"/>
      <c r="DG39" s="139"/>
      <c r="DH39" s="139"/>
      <c r="DI39" s="139"/>
      <c r="DJ39" s="139"/>
      <c r="DK39" s="139"/>
      <c r="DL39" s="139"/>
      <c r="DM39" s="139"/>
      <c r="DN39" s="139"/>
      <c r="DO39" s="139"/>
      <c r="DP39" s="139"/>
      <c r="DQ39" s="139"/>
      <c r="DR39" s="139"/>
      <c r="DS39" s="139"/>
      <c r="DT39" s="139"/>
      <c r="DU39" s="139"/>
      <c r="DV39" s="139"/>
      <c r="DW39" s="139"/>
      <c r="DX39" s="139"/>
    </row>
    <row r="40" spans="1:128">
      <c r="A40" s="137">
        <v>37</v>
      </c>
      <c r="B40" s="141"/>
      <c r="C40" s="141"/>
      <c r="D40" s="141"/>
      <c r="E40" s="141"/>
      <c r="F40" s="141"/>
      <c r="G40" s="141"/>
      <c r="H40" s="141"/>
      <c r="I40" s="141"/>
      <c r="J40" s="138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  <c r="CP40" s="139"/>
      <c r="CQ40" s="139"/>
      <c r="CR40" s="139"/>
      <c r="CS40" s="139"/>
      <c r="CT40" s="139"/>
      <c r="CU40" s="139"/>
      <c r="CV40" s="139"/>
      <c r="CW40" s="139"/>
      <c r="CX40" s="139"/>
      <c r="CY40" s="139"/>
      <c r="CZ40" s="139"/>
      <c r="DA40" s="139"/>
      <c r="DB40" s="139"/>
      <c r="DC40" s="139"/>
      <c r="DD40" s="139"/>
      <c r="DE40" s="139"/>
      <c r="DF40" s="139"/>
      <c r="DG40" s="139"/>
      <c r="DH40" s="139"/>
      <c r="DI40" s="139"/>
      <c r="DJ40" s="139"/>
      <c r="DK40" s="139"/>
      <c r="DL40" s="139"/>
      <c r="DM40" s="139"/>
      <c r="DN40" s="139"/>
      <c r="DO40" s="139"/>
      <c r="DP40" s="139"/>
      <c r="DQ40" s="139"/>
      <c r="DR40" s="139"/>
      <c r="DS40" s="139"/>
      <c r="DT40" s="139"/>
      <c r="DU40" s="139"/>
      <c r="DV40" s="139"/>
      <c r="DW40" s="139"/>
      <c r="DX40" s="139"/>
    </row>
    <row r="41" spans="1:128">
      <c r="A41" s="140">
        <v>38</v>
      </c>
      <c r="B41" s="141"/>
      <c r="C41" s="141"/>
      <c r="D41" s="141"/>
      <c r="E41" s="141"/>
      <c r="F41" s="141"/>
      <c r="G41" s="141"/>
      <c r="H41" s="141"/>
      <c r="I41" s="141"/>
      <c r="J41" s="138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  <c r="CP41" s="139"/>
      <c r="CQ41" s="139"/>
      <c r="CR41" s="139"/>
      <c r="CS41" s="139"/>
      <c r="CT41" s="139"/>
      <c r="CU41" s="139"/>
      <c r="CV41" s="139"/>
      <c r="CW41" s="139"/>
      <c r="CX41" s="139"/>
      <c r="CY41" s="139"/>
      <c r="CZ41" s="139"/>
      <c r="DA41" s="139"/>
      <c r="DB41" s="139"/>
      <c r="DC41" s="139"/>
      <c r="DD41" s="139"/>
      <c r="DE41" s="139"/>
      <c r="DF41" s="139"/>
      <c r="DG41" s="139"/>
      <c r="DH41" s="139"/>
      <c r="DI41" s="139"/>
      <c r="DJ41" s="139"/>
      <c r="DK41" s="139"/>
      <c r="DL41" s="139"/>
      <c r="DM41" s="139"/>
      <c r="DN41" s="139"/>
      <c r="DO41" s="139"/>
      <c r="DP41" s="139"/>
      <c r="DQ41" s="139"/>
      <c r="DR41" s="139"/>
      <c r="DS41" s="139"/>
      <c r="DT41" s="139"/>
      <c r="DU41" s="139"/>
      <c r="DV41" s="139"/>
      <c r="DW41" s="139"/>
      <c r="DX41" s="139"/>
    </row>
    <row r="42" spans="1:128">
      <c r="A42" s="137">
        <v>39</v>
      </c>
      <c r="B42" s="141"/>
      <c r="C42" s="141"/>
      <c r="D42" s="141"/>
      <c r="E42" s="141"/>
      <c r="F42" s="141"/>
      <c r="G42" s="141"/>
      <c r="H42" s="141"/>
      <c r="I42" s="141"/>
      <c r="J42" s="138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  <c r="CP42" s="139"/>
      <c r="CQ42" s="139"/>
      <c r="CR42" s="139"/>
      <c r="CS42" s="139"/>
      <c r="CT42" s="139"/>
      <c r="CU42" s="139"/>
      <c r="CV42" s="139"/>
      <c r="CW42" s="139"/>
      <c r="CX42" s="139"/>
      <c r="CY42" s="139"/>
      <c r="CZ42" s="139"/>
      <c r="DA42" s="139"/>
      <c r="DB42" s="139"/>
      <c r="DC42" s="139"/>
      <c r="DD42" s="139"/>
      <c r="DE42" s="139"/>
      <c r="DF42" s="139"/>
      <c r="DG42" s="139"/>
      <c r="DH42" s="139"/>
      <c r="DI42" s="139"/>
      <c r="DJ42" s="139"/>
      <c r="DK42" s="139"/>
      <c r="DL42" s="139"/>
      <c r="DM42" s="139"/>
      <c r="DN42" s="139"/>
      <c r="DO42" s="139"/>
      <c r="DP42" s="139"/>
      <c r="DQ42" s="139"/>
      <c r="DR42" s="139"/>
      <c r="DS42" s="139"/>
      <c r="DT42" s="139"/>
      <c r="DU42" s="139"/>
      <c r="DV42" s="139"/>
      <c r="DW42" s="139"/>
      <c r="DX42" s="139"/>
    </row>
    <row r="43" spans="1:128">
      <c r="A43" s="140">
        <v>40</v>
      </c>
      <c r="B43" s="141"/>
      <c r="C43" s="141"/>
      <c r="D43" s="141"/>
      <c r="E43" s="141"/>
      <c r="F43" s="141"/>
      <c r="G43" s="141"/>
      <c r="H43" s="141"/>
      <c r="I43" s="141"/>
      <c r="J43" s="138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  <c r="CP43" s="139"/>
      <c r="CQ43" s="139"/>
      <c r="CR43" s="139"/>
      <c r="CS43" s="139"/>
      <c r="CT43" s="139"/>
      <c r="CU43" s="139"/>
      <c r="CV43" s="139"/>
      <c r="CW43" s="139"/>
      <c r="CX43" s="139"/>
      <c r="CY43" s="139"/>
      <c r="CZ43" s="139"/>
      <c r="DA43" s="139"/>
      <c r="DB43" s="139"/>
      <c r="DC43" s="139"/>
      <c r="DD43" s="139"/>
      <c r="DE43" s="139"/>
      <c r="DF43" s="139"/>
      <c r="DG43" s="139"/>
      <c r="DH43" s="139"/>
      <c r="DI43" s="139"/>
      <c r="DJ43" s="139"/>
      <c r="DK43" s="139"/>
      <c r="DL43" s="139"/>
      <c r="DM43" s="139"/>
      <c r="DN43" s="139"/>
      <c r="DO43" s="139"/>
      <c r="DP43" s="139"/>
      <c r="DQ43" s="139"/>
      <c r="DR43" s="139"/>
      <c r="DS43" s="139"/>
      <c r="DT43" s="139"/>
      <c r="DU43" s="139"/>
      <c r="DV43" s="139"/>
      <c r="DW43" s="139"/>
      <c r="DX43" s="139"/>
    </row>
    <row r="44" spans="1:128">
      <c r="A44" s="137">
        <v>41</v>
      </c>
      <c r="B44" s="141"/>
      <c r="C44" s="141"/>
      <c r="D44" s="141"/>
      <c r="E44" s="141"/>
      <c r="F44" s="141"/>
      <c r="G44" s="141"/>
      <c r="H44" s="141"/>
      <c r="I44" s="141"/>
      <c r="J44" s="138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  <c r="CP44" s="139"/>
      <c r="CQ44" s="139"/>
      <c r="CR44" s="139"/>
      <c r="CS44" s="139"/>
      <c r="CT44" s="139"/>
      <c r="CU44" s="139"/>
      <c r="CV44" s="139"/>
      <c r="CW44" s="139"/>
      <c r="CX44" s="139"/>
      <c r="CY44" s="139"/>
      <c r="CZ44" s="139"/>
      <c r="DA44" s="139"/>
      <c r="DB44" s="139"/>
      <c r="DC44" s="139"/>
      <c r="DD44" s="139"/>
      <c r="DE44" s="139"/>
      <c r="DF44" s="139"/>
      <c r="DG44" s="139"/>
      <c r="DH44" s="139"/>
      <c r="DI44" s="139"/>
      <c r="DJ44" s="139"/>
      <c r="DK44" s="139"/>
      <c r="DL44" s="139"/>
      <c r="DM44" s="139"/>
      <c r="DN44" s="139"/>
      <c r="DO44" s="139"/>
      <c r="DP44" s="139"/>
      <c r="DQ44" s="139"/>
      <c r="DR44" s="139"/>
      <c r="DS44" s="139"/>
      <c r="DT44" s="139"/>
      <c r="DU44" s="139"/>
      <c r="DV44" s="139"/>
      <c r="DW44" s="139"/>
      <c r="DX44" s="139"/>
    </row>
    <row r="45" spans="1:128">
      <c r="A45" s="140">
        <v>42</v>
      </c>
      <c r="B45" s="141"/>
      <c r="C45" s="141"/>
      <c r="D45" s="141"/>
      <c r="E45" s="141"/>
      <c r="F45" s="141"/>
      <c r="G45" s="141"/>
      <c r="H45" s="141"/>
      <c r="I45" s="141"/>
      <c r="J45" s="138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  <c r="CP45" s="139"/>
      <c r="CQ45" s="139"/>
      <c r="CR45" s="139"/>
      <c r="CS45" s="139"/>
      <c r="CT45" s="139"/>
      <c r="CU45" s="139"/>
      <c r="CV45" s="139"/>
      <c r="CW45" s="139"/>
      <c r="CX45" s="139"/>
      <c r="CY45" s="139"/>
      <c r="CZ45" s="139"/>
      <c r="DA45" s="139"/>
      <c r="DB45" s="139"/>
      <c r="DC45" s="139"/>
      <c r="DD45" s="139"/>
      <c r="DE45" s="139"/>
      <c r="DF45" s="139"/>
      <c r="DG45" s="139"/>
      <c r="DH45" s="139"/>
      <c r="DI45" s="139"/>
      <c r="DJ45" s="139"/>
      <c r="DK45" s="139"/>
      <c r="DL45" s="139"/>
      <c r="DM45" s="139"/>
      <c r="DN45" s="139"/>
      <c r="DO45" s="139"/>
      <c r="DP45" s="139"/>
      <c r="DQ45" s="139"/>
      <c r="DR45" s="139"/>
      <c r="DS45" s="139"/>
      <c r="DT45" s="139"/>
      <c r="DU45" s="139"/>
      <c r="DV45" s="139"/>
      <c r="DW45" s="139"/>
      <c r="DX45" s="139"/>
    </row>
    <row r="46" spans="1:128">
      <c r="A46" s="137">
        <v>43</v>
      </c>
      <c r="B46" s="141"/>
      <c r="C46" s="141"/>
      <c r="D46" s="141"/>
      <c r="E46" s="141"/>
      <c r="F46" s="141"/>
      <c r="G46" s="141"/>
      <c r="H46" s="141"/>
      <c r="I46" s="141"/>
      <c r="J46" s="138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  <c r="CP46" s="139"/>
      <c r="CQ46" s="139"/>
      <c r="CR46" s="139"/>
      <c r="CS46" s="139"/>
      <c r="CT46" s="139"/>
      <c r="CU46" s="139"/>
      <c r="CV46" s="139"/>
      <c r="CW46" s="139"/>
      <c r="CX46" s="139"/>
      <c r="CY46" s="139"/>
      <c r="CZ46" s="139"/>
      <c r="DA46" s="139"/>
      <c r="DB46" s="139"/>
      <c r="DC46" s="139"/>
      <c r="DD46" s="139"/>
      <c r="DE46" s="139"/>
      <c r="DF46" s="139"/>
      <c r="DG46" s="139"/>
      <c r="DH46" s="139"/>
      <c r="DI46" s="139"/>
      <c r="DJ46" s="139"/>
      <c r="DK46" s="139"/>
      <c r="DL46" s="139"/>
      <c r="DM46" s="139"/>
      <c r="DN46" s="139"/>
      <c r="DO46" s="139"/>
      <c r="DP46" s="139"/>
      <c r="DQ46" s="139"/>
      <c r="DR46" s="139"/>
      <c r="DS46" s="139"/>
      <c r="DT46" s="139"/>
      <c r="DU46" s="139"/>
      <c r="DV46" s="139"/>
      <c r="DW46" s="139"/>
      <c r="DX46" s="139"/>
    </row>
    <row r="47" spans="1:128">
      <c r="A47" s="140">
        <v>44</v>
      </c>
      <c r="B47" s="141"/>
      <c r="C47" s="141"/>
      <c r="D47" s="141"/>
      <c r="E47" s="141"/>
      <c r="F47" s="141"/>
      <c r="G47" s="141"/>
      <c r="H47" s="141"/>
      <c r="I47" s="141"/>
      <c r="J47" s="138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  <c r="CP47" s="139"/>
      <c r="CQ47" s="139"/>
      <c r="CR47" s="139"/>
      <c r="CS47" s="139"/>
      <c r="CT47" s="139"/>
      <c r="CU47" s="139"/>
      <c r="CV47" s="139"/>
      <c r="CW47" s="139"/>
      <c r="CX47" s="139"/>
      <c r="CY47" s="139"/>
      <c r="CZ47" s="139"/>
      <c r="DA47" s="139"/>
      <c r="DB47" s="139"/>
      <c r="DC47" s="139"/>
      <c r="DD47" s="139"/>
      <c r="DE47" s="139"/>
      <c r="DF47" s="139"/>
      <c r="DG47" s="139"/>
      <c r="DH47" s="139"/>
      <c r="DI47" s="139"/>
      <c r="DJ47" s="139"/>
      <c r="DK47" s="139"/>
      <c r="DL47" s="139"/>
      <c r="DM47" s="139"/>
      <c r="DN47" s="139"/>
      <c r="DO47" s="139"/>
      <c r="DP47" s="139"/>
      <c r="DQ47" s="139"/>
      <c r="DR47" s="139"/>
      <c r="DS47" s="139"/>
      <c r="DT47" s="139"/>
      <c r="DU47" s="139"/>
      <c r="DV47" s="139"/>
      <c r="DW47" s="139"/>
      <c r="DX47" s="139"/>
    </row>
    <row r="48" spans="1:128">
      <c r="A48" s="137">
        <v>45</v>
      </c>
      <c r="B48" s="141"/>
      <c r="C48" s="141"/>
      <c r="D48" s="141"/>
      <c r="E48" s="141"/>
      <c r="F48" s="141"/>
      <c r="G48" s="141"/>
      <c r="H48" s="141"/>
      <c r="I48" s="141"/>
      <c r="J48" s="138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  <c r="CP48" s="139"/>
      <c r="CQ48" s="139"/>
      <c r="CR48" s="139"/>
      <c r="CS48" s="139"/>
      <c r="CT48" s="139"/>
      <c r="CU48" s="139"/>
      <c r="CV48" s="139"/>
      <c r="CW48" s="139"/>
      <c r="CX48" s="139"/>
      <c r="CY48" s="139"/>
      <c r="CZ48" s="139"/>
      <c r="DA48" s="139"/>
      <c r="DB48" s="139"/>
      <c r="DC48" s="139"/>
      <c r="DD48" s="139"/>
      <c r="DE48" s="139"/>
      <c r="DF48" s="139"/>
      <c r="DG48" s="139"/>
      <c r="DH48" s="139"/>
      <c r="DI48" s="139"/>
      <c r="DJ48" s="139"/>
      <c r="DK48" s="139"/>
      <c r="DL48" s="139"/>
      <c r="DM48" s="139"/>
      <c r="DN48" s="139"/>
      <c r="DO48" s="139"/>
      <c r="DP48" s="139"/>
      <c r="DQ48" s="139"/>
      <c r="DR48" s="139"/>
      <c r="DS48" s="139"/>
      <c r="DT48" s="139"/>
      <c r="DU48" s="139"/>
      <c r="DV48" s="139"/>
      <c r="DW48" s="139"/>
      <c r="DX48" s="139"/>
    </row>
    <row r="49" spans="1:128">
      <c r="A49" s="140">
        <v>46</v>
      </c>
      <c r="B49" s="141"/>
      <c r="C49" s="141"/>
      <c r="D49" s="141"/>
      <c r="E49" s="141"/>
      <c r="F49" s="141"/>
      <c r="G49" s="141"/>
      <c r="H49" s="141"/>
      <c r="I49" s="141"/>
      <c r="J49" s="138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  <c r="CP49" s="139"/>
      <c r="CQ49" s="139"/>
      <c r="CR49" s="139"/>
      <c r="CS49" s="139"/>
      <c r="CT49" s="139"/>
      <c r="CU49" s="139"/>
      <c r="CV49" s="139"/>
      <c r="CW49" s="139"/>
      <c r="CX49" s="139"/>
      <c r="CY49" s="139"/>
      <c r="CZ49" s="139"/>
      <c r="DA49" s="139"/>
      <c r="DB49" s="139"/>
      <c r="DC49" s="139"/>
      <c r="DD49" s="139"/>
      <c r="DE49" s="139"/>
      <c r="DF49" s="139"/>
      <c r="DG49" s="139"/>
      <c r="DH49" s="139"/>
      <c r="DI49" s="139"/>
      <c r="DJ49" s="139"/>
      <c r="DK49" s="139"/>
      <c r="DL49" s="139"/>
      <c r="DM49" s="139"/>
      <c r="DN49" s="139"/>
      <c r="DO49" s="139"/>
      <c r="DP49" s="139"/>
      <c r="DQ49" s="139"/>
      <c r="DR49" s="139"/>
      <c r="DS49" s="139"/>
      <c r="DT49" s="139"/>
      <c r="DU49" s="139"/>
      <c r="DV49" s="139"/>
      <c r="DW49" s="139"/>
      <c r="DX49" s="139"/>
    </row>
    <row r="50" spans="1:128" ht="15.75" thickBot="1">
      <c r="A50" s="137">
        <v>47</v>
      </c>
      <c r="B50" s="141"/>
      <c r="C50" s="141"/>
      <c r="D50" s="141"/>
      <c r="E50" s="141"/>
      <c r="F50" s="141"/>
      <c r="G50" s="141"/>
      <c r="H50" s="141"/>
      <c r="I50" s="141"/>
      <c r="J50" s="138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  <c r="CP50" s="139"/>
      <c r="CQ50" s="139"/>
      <c r="CR50" s="139"/>
      <c r="CS50" s="139"/>
      <c r="CT50" s="139"/>
      <c r="CU50" s="139"/>
      <c r="CV50" s="139"/>
      <c r="CW50" s="139"/>
      <c r="CX50" s="139"/>
      <c r="CY50" s="139"/>
      <c r="CZ50" s="139"/>
      <c r="DA50" s="139"/>
      <c r="DB50" s="139"/>
      <c r="DC50" s="139"/>
      <c r="DD50" s="139"/>
      <c r="DE50" s="139"/>
      <c r="DF50" s="139"/>
      <c r="DG50" s="139"/>
      <c r="DH50" s="139"/>
      <c r="DI50" s="139"/>
      <c r="DJ50" s="139"/>
      <c r="DK50" s="139"/>
      <c r="DL50" s="139"/>
      <c r="DM50" s="139"/>
      <c r="DN50" s="139"/>
      <c r="DO50" s="139"/>
      <c r="DP50" s="139"/>
      <c r="DQ50" s="139"/>
      <c r="DR50" s="139"/>
      <c r="DS50" s="139"/>
      <c r="DT50" s="139"/>
      <c r="DU50" s="139"/>
      <c r="DV50" s="139"/>
      <c r="DW50" s="139"/>
      <c r="DX50" s="139"/>
    </row>
    <row r="51" spans="1:128" ht="15.75" thickBot="1">
      <c r="A51" s="142"/>
      <c r="B51" s="143"/>
      <c r="C51" s="143"/>
      <c r="D51" s="143"/>
      <c r="E51" s="143"/>
      <c r="F51" s="143"/>
      <c r="G51" s="143"/>
      <c r="H51" s="143"/>
      <c r="I51" s="143"/>
      <c r="J51" s="144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6"/>
      <c r="AQ51" s="146"/>
      <c r="AR51" s="145"/>
      <c r="AS51" s="146"/>
      <c r="AT51" s="145"/>
      <c r="AU51" s="146"/>
      <c r="AV51" s="145"/>
      <c r="AW51" s="146"/>
      <c r="AX51" s="145"/>
      <c r="AY51" s="146"/>
      <c r="AZ51" s="145"/>
      <c r="BA51" s="146"/>
      <c r="BB51" s="145"/>
      <c r="BC51" s="146"/>
      <c r="BD51" s="145"/>
      <c r="BE51" s="146"/>
      <c r="BF51" s="145"/>
      <c r="BG51" s="146"/>
      <c r="BH51" s="145"/>
      <c r="BI51" s="146"/>
      <c r="BJ51" s="145"/>
      <c r="BK51" s="146"/>
      <c r="BL51" s="145"/>
      <c r="BM51" s="146"/>
      <c r="BN51" s="145"/>
      <c r="BO51" s="145"/>
      <c r="BP51" s="145"/>
      <c r="BQ51" s="144"/>
      <c r="BR51" s="146"/>
      <c r="BS51" s="145"/>
      <c r="BT51" s="145"/>
      <c r="BU51" s="145"/>
      <c r="BV51" s="144"/>
      <c r="BW51" s="146"/>
      <c r="BX51" s="145"/>
      <c r="BY51" s="146"/>
      <c r="BZ51" s="145"/>
      <c r="CA51" s="146"/>
      <c r="CB51" s="145"/>
      <c r="CC51" s="146"/>
      <c r="CD51" s="145"/>
      <c r="CE51" s="146"/>
      <c r="CF51" s="145"/>
      <c r="CG51" s="145"/>
      <c r="CH51" s="144"/>
      <c r="CI51" s="146"/>
      <c r="CJ51" s="145"/>
      <c r="CK51" s="146"/>
      <c r="CL51" s="145"/>
      <c r="CM51" s="145"/>
      <c r="CN51" s="144"/>
      <c r="CO51" s="146"/>
      <c r="CP51" s="146"/>
      <c r="CQ51" s="146"/>
      <c r="CR51" s="146"/>
      <c r="CS51" s="146"/>
      <c r="CT51" s="146"/>
      <c r="CU51" s="146"/>
      <c r="CV51" s="146"/>
      <c r="CW51" s="146"/>
      <c r="CX51" s="146"/>
      <c r="CY51" s="146"/>
      <c r="CZ51" s="146"/>
      <c r="DA51" s="146"/>
      <c r="DB51" s="146"/>
      <c r="DC51" s="146"/>
      <c r="DD51" s="146"/>
      <c r="DE51" s="146"/>
      <c r="DF51" s="146"/>
      <c r="DG51" s="146"/>
      <c r="DH51" s="146"/>
      <c r="DI51" s="146"/>
      <c r="DJ51" s="146"/>
      <c r="DK51" s="146"/>
      <c r="DL51" s="146"/>
      <c r="DM51" s="146"/>
      <c r="DN51" s="146"/>
      <c r="DO51" s="146"/>
      <c r="DP51" s="146"/>
      <c r="DQ51" s="146"/>
      <c r="DR51" s="146"/>
      <c r="DS51" s="146"/>
      <c r="DT51" s="146"/>
      <c r="DU51" s="146"/>
      <c r="DV51" s="146"/>
      <c r="DW51" s="146"/>
      <c r="DX51" s="146"/>
    </row>
    <row r="52" spans="1:128" ht="22.5" customHeight="1">
      <c r="A52" s="147" t="s">
        <v>682</v>
      </c>
      <c r="B52" s="148"/>
      <c r="C52" s="148"/>
      <c r="D52" s="148"/>
      <c r="E52" s="148"/>
      <c r="F52" s="148"/>
      <c r="G52" s="148"/>
      <c r="H52" s="148"/>
      <c r="I52" s="148"/>
      <c r="J52" s="149">
        <f t="shared" ref="J52:AP52" si="8">COUNTIF(J4:J50,3)</f>
        <v>6</v>
      </c>
      <c r="K52" s="150">
        <f t="shared" si="8"/>
        <v>3</v>
      </c>
      <c r="L52" s="150">
        <f t="shared" si="8"/>
        <v>3</v>
      </c>
      <c r="M52" s="150">
        <f t="shared" si="8"/>
        <v>3</v>
      </c>
      <c r="N52" s="150">
        <f t="shared" si="8"/>
        <v>3</v>
      </c>
      <c r="O52" s="150">
        <f t="shared" si="8"/>
        <v>5</v>
      </c>
      <c r="P52" s="150">
        <f t="shared" si="8"/>
        <v>7</v>
      </c>
      <c r="Q52" s="150">
        <f t="shared" si="8"/>
        <v>7</v>
      </c>
      <c r="R52" s="150">
        <f t="shared" si="8"/>
        <v>6</v>
      </c>
      <c r="S52" s="150">
        <f t="shared" si="8"/>
        <v>3</v>
      </c>
      <c r="T52" s="150">
        <f t="shared" si="8"/>
        <v>2</v>
      </c>
      <c r="U52" s="150">
        <f t="shared" si="8"/>
        <v>1</v>
      </c>
      <c r="V52" s="150">
        <f t="shared" si="8"/>
        <v>4</v>
      </c>
      <c r="W52" s="150">
        <f t="shared" si="8"/>
        <v>3</v>
      </c>
      <c r="X52" s="150">
        <f t="shared" si="8"/>
        <v>4</v>
      </c>
      <c r="Y52" s="150">
        <f t="shared" si="8"/>
        <v>6</v>
      </c>
      <c r="Z52" s="150">
        <f t="shared" si="8"/>
        <v>4</v>
      </c>
      <c r="AA52" s="150">
        <f t="shared" si="8"/>
        <v>4</v>
      </c>
      <c r="AB52" s="150">
        <f t="shared" si="8"/>
        <v>1</v>
      </c>
      <c r="AC52" s="150">
        <f t="shared" si="8"/>
        <v>3</v>
      </c>
      <c r="AD52" s="150">
        <f t="shared" si="8"/>
        <v>1</v>
      </c>
      <c r="AE52" s="150">
        <f t="shared" si="8"/>
        <v>1</v>
      </c>
      <c r="AF52" s="150">
        <f t="shared" si="8"/>
        <v>1</v>
      </c>
      <c r="AG52" s="150">
        <f t="shared" si="8"/>
        <v>1</v>
      </c>
      <c r="AH52" s="150">
        <f t="shared" si="8"/>
        <v>2</v>
      </c>
      <c r="AI52" s="150">
        <f t="shared" si="8"/>
        <v>1</v>
      </c>
      <c r="AJ52" s="150">
        <f t="shared" si="8"/>
        <v>6</v>
      </c>
      <c r="AK52" s="150">
        <f t="shared" si="8"/>
        <v>6</v>
      </c>
      <c r="AL52" s="150">
        <f t="shared" si="8"/>
        <v>1</v>
      </c>
      <c r="AM52" s="150">
        <f t="shared" si="8"/>
        <v>3</v>
      </c>
      <c r="AN52" s="150">
        <f t="shared" si="8"/>
        <v>2</v>
      </c>
      <c r="AO52" s="150">
        <f t="shared" si="8"/>
        <v>4</v>
      </c>
      <c r="AP52" s="151">
        <f t="shared" si="8"/>
        <v>1</v>
      </c>
      <c r="AQ52" s="150">
        <f t="shared" ref="AQ52:DG52" si="9">COUNTIF(AQ4:AQ50,3)</f>
        <v>0</v>
      </c>
      <c r="AR52" s="150">
        <f t="shared" si="9"/>
        <v>0</v>
      </c>
      <c r="AS52" s="151">
        <f t="shared" si="9"/>
        <v>0</v>
      </c>
      <c r="AT52" s="150">
        <f t="shared" si="9"/>
        <v>0</v>
      </c>
      <c r="AU52" s="150">
        <f t="shared" si="9"/>
        <v>0</v>
      </c>
      <c r="AV52" s="151">
        <f t="shared" si="9"/>
        <v>0</v>
      </c>
      <c r="AW52" s="150">
        <f t="shared" si="9"/>
        <v>0</v>
      </c>
      <c r="AX52" s="150">
        <f t="shared" si="9"/>
        <v>0</v>
      </c>
      <c r="AY52" s="151">
        <f t="shared" si="9"/>
        <v>0</v>
      </c>
      <c r="AZ52" s="150">
        <f t="shared" si="9"/>
        <v>0</v>
      </c>
      <c r="BA52" s="150">
        <f t="shared" si="9"/>
        <v>0</v>
      </c>
      <c r="BB52" s="151">
        <f t="shared" si="9"/>
        <v>0</v>
      </c>
      <c r="BC52" s="150">
        <f t="shared" si="9"/>
        <v>0</v>
      </c>
      <c r="BD52" s="150">
        <f t="shared" si="9"/>
        <v>0</v>
      </c>
      <c r="BE52" s="151">
        <f t="shared" si="9"/>
        <v>0</v>
      </c>
      <c r="BF52" s="150">
        <f t="shared" si="9"/>
        <v>0</v>
      </c>
      <c r="BG52" s="150">
        <f t="shared" si="9"/>
        <v>0</v>
      </c>
      <c r="BH52" s="151">
        <f t="shared" si="9"/>
        <v>0</v>
      </c>
      <c r="BI52" s="150">
        <f t="shared" si="9"/>
        <v>0</v>
      </c>
      <c r="BJ52" s="150">
        <f t="shared" si="9"/>
        <v>0</v>
      </c>
      <c r="BK52" s="151">
        <f t="shared" si="9"/>
        <v>0</v>
      </c>
      <c r="BL52" s="150">
        <f t="shared" si="9"/>
        <v>0</v>
      </c>
      <c r="BM52" s="150">
        <f t="shared" si="9"/>
        <v>0</v>
      </c>
      <c r="BN52" s="151">
        <f t="shared" si="9"/>
        <v>0</v>
      </c>
      <c r="BO52" s="150">
        <f t="shared" si="9"/>
        <v>0</v>
      </c>
      <c r="BP52" s="150">
        <f t="shared" si="9"/>
        <v>0</v>
      </c>
      <c r="BQ52" s="150">
        <f>COUNTIF(BQ4:BQ50,3)</f>
        <v>0</v>
      </c>
      <c r="BR52" s="151">
        <f t="shared" si="9"/>
        <v>0</v>
      </c>
      <c r="BS52" s="150">
        <f t="shared" si="9"/>
        <v>0</v>
      </c>
      <c r="BT52" s="150">
        <f t="shared" si="9"/>
        <v>0</v>
      </c>
      <c r="BU52" s="151">
        <f t="shared" si="9"/>
        <v>0</v>
      </c>
      <c r="BV52" s="151">
        <f>COUNTIF(BV4:BV50,3)</f>
        <v>0</v>
      </c>
      <c r="BW52" s="150">
        <f t="shared" si="9"/>
        <v>0</v>
      </c>
      <c r="BX52" s="150">
        <f t="shared" si="9"/>
        <v>0</v>
      </c>
      <c r="BY52" s="151">
        <f t="shared" si="9"/>
        <v>0</v>
      </c>
      <c r="BZ52" s="150">
        <f t="shared" si="9"/>
        <v>0</v>
      </c>
      <c r="CA52" s="150">
        <f t="shared" si="9"/>
        <v>0</v>
      </c>
      <c r="CB52" s="151">
        <f t="shared" si="9"/>
        <v>0</v>
      </c>
      <c r="CC52" s="150">
        <f t="shared" si="9"/>
        <v>0</v>
      </c>
      <c r="CD52" s="150">
        <f t="shared" si="9"/>
        <v>0</v>
      </c>
      <c r="CE52" s="151">
        <f t="shared" si="9"/>
        <v>0</v>
      </c>
      <c r="CF52" s="150">
        <f t="shared" si="9"/>
        <v>0</v>
      </c>
      <c r="CG52" s="150">
        <f t="shared" si="9"/>
        <v>0</v>
      </c>
      <c r="CH52" s="150">
        <f>COUNTIF(CH4:CH50,3)</f>
        <v>0</v>
      </c>
      <c r="CI52" s="151">
        <f t="shared" si="9"/>
        <v>0</v>
      </c>
      <c r="CJ52" s="150">
        <f t="shared" si="9"/>
        <v>0</v>
      </c>
      <c r="CK52" s="150">
        <f t="shared" si="9"/>
        <v>0</v>
      </c>
      <c r="CL52" s="151">
        <f t="shared" si="9"/>
        <v>0</v>
      </c>
      <c r="CM52" s="150">
        <f t="shared" si="9"/>
        <v>0</v>
      </c>
      <c r="CN52" s="150">
        <f t="shared" ref="CN52" si="10">COUNTIF(CN4:CN50,3)</f>
        <v>0</v>
      </c>
      <c r="CO52" s="150">
        <f t="shared" si="9"/>
        <v>0</v>
      </c>
      <c r="CP52" s="151">
        <f t="shared" si="9"/>
        <v>0</v>
      </c>
      <c r="CQ52" s="150">
        <f t="shared" si="9"/>
        <v>0</v>
      </c>
      <c r="CR52" s="150">
        <f t="shared" si="9"/>
        <v>0</v>
      </c>
      <c r="CS52" s="151">
        <f t="shared" si="9"/>
        <v>0</v>
      </c>
      <c r="CT52" s="151">
        <f t="shared" si="9"/>
        <v>0</v>
      </c>
      <c r="CU52" s="150">
        <f t="shared" si="9"/>
        <v>0</v>
      </c>
      <c r="CV52" s="150">
        <f t="shared" si="9"/>
        <v>0</v>
      </c>
      <c r="CW52" s="151">
        <f t="shared" si="9"/>
        <v>0</v>
      </c>
      <c r="CX52" s="150">
        <f t="shared" si="9"/>
        <v>0</v>
      </c>
      <c r="CY52" s="150">
        <f t="shared" si="9"/>
        <v>0</v>
      </c>
      <c r="CZ52" s="151">
        <f t="shared" si="9"/>
        <v>0</v>
      </c>
      <c r="DA52" s="150">
        <f t="shared" si="9"/>
        <v>0</v>
      </c>
      <c r="DB52" s="150">
        <f t="shared" si="9"/>
        <v>0</v>
      </c>
      <c r="DC52" s="151">
        <f t="shared" si="9"/>
        <v>0</v>
      </c>
      <c r="DD52" s="150">
        <f t="shared" si="9"/>
        <v>0</v>
      </c>
      <c r="DE52" s="150">
        <f t="shared" si="9"/>
        <v>0</v>
      </c>
      <c r="DF52" s="151">
        <f t="shared" si="9"/>
        <v>0</v>
      </c>
      <c r="DG52" s="150">
        <f t="shared" si="9"/>
        <v>0</v>
      </c>
      <c r="DH52" s="150">
        <f t="shared" ref="DH52:DX52" si="11">COUNTIF(DH4:DH50,3)</f>
        <v>0</v>
      </c>
      <c r="DI52" s="151">
        <f t="shared" si="11"/>
        <v>1</v>
      </c>
      <c r="DJ52" s="151">
        <f t="shared" si="11"/>
        <v>1</v>
      </c>
      <c r="DK52" s="150">
        <f t="shared" si="11"/>
        <v>0</v>
      </c>
      <c r="DL52" s="150">
        <f t="shared" si="11"/>
        <v>0</v>
      </c>
      <c r="DM52" s="151">
        <f t="shared" si="11"/>
        <v>0</v>
      </c>
      <c r="DN52" s="151">
        <f>COUNTIF(DN4:DN50,3)</f>
        <v>0</v>
      </c>
      <c r="DO52" s="150">
        <f t="shared" si="11"/>
        <v>0</v>
      </c>
      <c r="DP52" s="150">
        <f t="shared" si="11"/>
        <v>0</v>
      </c>
      <c r="DQ52" s="151">
        <f t="shared" si="11"/>
        <v>0</v>
      </c>
      <c r="DR52" s="151">
        <f>COUNTIF(DR4:DR50,3)</f>
        <v>0</v>
      </c>
      <c r="DS52" s="150">
        <f t="shared" si="11"/>
        <v>0</v>
      </c>
      <c r="DT52" s="150">
        <f t="shared" si="11"/>
        <v>0</v>
      </c>
      <c r="DU52" s="151">
        <f t="shared" si="11"/>
        <v>0</v>
      </c>
      <c r="DV52" s="150">
        <f t="shared" si="11"/>
        <v>0</v>
      </c>
      <c r="DW52" s="150">
        <f t="shared" si="11"/>
        <v>0</v>
      </c>
      <c r="DX52" s="151">
        <f t="shared" si="11"/>
        <v>0</v>
      </c>
    </row>
    <row r="53" spans="1:128" ht="22.5" customHeight="1">
      <c r="A53" s="147" t="s">
        <v>683</v>
      </c>
      <c r="B53" s="148"/>
      <c r="C53" s="148"/>
      <c r="D53" s="148"/>
      <c r="E53" s="148"/>
      <c r="F53" s="148"/>
      <c r="G53" s="148"/>
      <c r="H53" s="148"/>
      <c r="I53" s="148"/>
      <c r="J53" s="152">
        <f t="shared" ref="J53:AP53" si="12">COUNTIF(J4:J50,2)</f>
        <v>1</v>
      </c>
      <c r="K53" s="153">
        <f t="shared" si="12"/>
        <v>4</v>
      </c>
      <c r="L53" s="153">
        <f t="shared" si="12"/>
        <v>4</v>
      </c>
      <c r="M53" s="153">
        <f t="shared" si="12"/>
        <v>4</v>
      </c>
      <c r="N53" s="153">
        <f t="shared" si="12"/>
        <v>4</v>
      </c>
      <c r="O53" s="153">
        <f t="shared" si="12"/>
        <v>2</v>
      </c>
      <c r="P53" s="153">
        <f t="shared" si="12"/>
        <v>0</v>
      </c>
      <c r="Q53" s="153">
        <f t="shared" si="12"/>
        <v>0</v>
      </c>
      <c r="R53" s="153">
        <f t="shared" si="12"/>
        <v>1</v>
      </c>
      <c r="S53" s="153">
        <f t="shared" si="12"/>
        <v>1</v>
      </c>
      <c r="T53" s="153">
        <f t="shared" si="12"/>
        <v>5</v>
      </c>
      <c r="U53" s="153">
        <f t="shared" si="12"/>
        <v>6</v>
      </c>
      <c r="V53" s="153">
        <f t="shared" si="12"/>
        <v>3</v>
      </c>
      <c r="W53" s="153">
        <f t="shared" si="12"/>
        <v>4</v>
      </c>
      <c r="X53" s="153">
        <f t="shared" si="12"/>
        <v>3</v>
      </c>
      <c r="Y53" s="153">
        <f t="shared" si="12"/>
        <v>1</v>
      </c>
      <c r="Z53" s="153">
        <f t="shared" si="12"/>
        <v>3</v>
      </c>
      <c r="AA53" s="153">
        <f t="shared" si="12"/>
        <v>3</v>
      </c>
      <c r="AB53" s="153">
        <f t="shared" si="12"/>
        <v>6</v>
      </c>
      <c r="AC53" s="153">
        <f t="shared" si="12"/>
        <v>4</v>
      </c>
      <c r="AD53" s="153">
        <f t="shared" si="12"/>
        <v>6</v>
      </c>
      <c r="AE53" s="153">
        <f t="shared" si="12"/>
        <v>6</v>
      </c>
      <c r="AF53" s="153">
        <f t="shared" si="12"/>
        <v>5</v>
      </c>
      <c r="AG53" s="153">
        <f t="shared" si="12"/>
        <v>6</v>
      </c>
      <c r="AH53" s="153">
        <f t="shared" si="12"/>
        <v>5</v>
      </c>
      <c r="AI53" s="153">
        <f t="shared" si="12"/>
        <v>6</v>
      </c>
      <c r="AJ53" s="153">
        <f t="shared" si="12"/>
        <v>1</v>
      </c>
      <c r="AK53" s="153">
        <f t="shared" si="12"/>
        <v>1</v>
      </c>
      <c r="AL53" s="153">
        <f t="shared" si="12"/>
        <v>5</v>
      </c>
      <c r="AM53" s="153">
        <f t="shared" si="12"/>
        <v>3</v>
      </c>
      <c r="AN53" s="153">
        <f t="shared" si="12"/>
        <v>3</v>
      </c>
      <c r="AO53" s="153">
        <f t="shared" si="12"/>
        <v>2</v>
      </c>
      <c r="AP53" s="154">
        <f t="shared" si="12"/>
        <v>0</v>
      </c>
      <c r="AQ53" s="153">
        <f>COUNTIF(AQ4:AQ50,2)</f>
        <v>5</v>
      </c>
      <c r="AR53" s="153">
        <f t="shared" ref="AR53:DG53" si="13">COUNTIF(AR4:AR50,2)</f>
        <v>0</v>
      </c>
      <c r="AS53" s="154">
        <f t="shared" si="13"/>
        <v>7</v>
      </c>
      <c r="AT53" s="153">
        <f t="shared" si="13"/>
        <v>0</v>
      </c>
      <c r="AU53" s="153">
        <f t="shared" si="13"/>
        <v>5</v>
      </c>
      <c r="AV53" s="154">
        <f t="shared" si="13"/>
        <v>0</v>
      </c>
      <c r="AW53" s="153">
        <f t="shared" si="13"/>
        <v>5</v>
      </c>
      <c r="AX53" s="153">
        <f t="shared" si="13"/>
        <v>0</v>
      </c>
      <c r="AY53" s="154">
        <f t="shared" si="13"/>
        <v>6</v>
      </c>
      <c r="AZ53" s="153">
        <f t="shared" si="13"/>
        <v>0</v>
      </c>
      <c r="BA53" s="153">
        <f t="shared" si="13"/>
        <v>3</v>
      </c>
      <c r="BB53" s="154">
        <f t="shared" si="13"/>
        <v>1</v>
      </c>
      <c r="BC53" s="153">
        <f t="shared" si="13"/>
        <v>2</v>
      </c>
      <c r="BD53" s="153">
        <f t="shared" si="13"/>
        <v>0</v>
      </c>
      <c r="BE53" s="154">
        <f t="shared" si="13"/>
        <v>3</v>
      </c>
      <c r="BF53" s="153">
        <f t="shared" si="13"/>
        <v>0</v>
      </c>
      <c r="BG53" s="153">
        <f t="shared" si="13"/>
        <v>3</v>
      </c>
      <c r="BH53" s="154">
        <f t="shared" si="13"/>
        <v>0</v>
      </c>
      <c r="BI53" s="153">
        <f t="shared" si="13"/>
        <v>4</v>
      </c>
      <c r="BJ53" s="153">
        <f t="shared" si="13"/>
        <v>1</v>
      </c>
      <c r="BK53" s="154">
        <f t="shared" si="13"/>
        <v>2</v>
      </c>
      <c r="BL53" s="153">
        <f t="shared" si="13"/>
        <v>0</v>
      </c>
      <c r="BM53" s="153">
        <f t="shared" si="13"/>
        <v>6</v>
      </c>
      <c r="BN53" s="154">
        <f t="shared" si="13"/>
        <v>0</v>
      </c>
      <c r="BO53" s="153">
        <f t="shared" si="13"/>
        <v>0</v>
      </c>
      <c r="BP53" s="153">
        <f t="shared" si="13"/>
        <v>0</v>
      </c>
      <c r="BQ53" s="153">
        <f>COUNTIF(BQ4:BQ50,2)</f>
        <v>0</v>
      </c>
      <c r="BR53" s="154">
        <f t="shared" si="13"/>
        <v>4</v>
      </c>
      <c r="BS53" s="153">
        <f t="shared" si="13"/>
        <v>1</v>
      </c>
      <c r="BT53" s="153">
        <f t="shared" si="13"/>
        <v>0</v>
      </c>
      <c r="BU53" s="154">
        <f t="shared" si="13"/>
        <v>0</v>
      </c>
      <c r="BV53" s="154">
        <f>COUNTIF(BV4:BV50,2)</f>
        <v>1</v>
      </c>
      <c r="BW53" s="153">
        <f t="shared" si="13"/>
        <v>3</v>
      </c>
      <c r="BX53" s="153">
        <f t="shared" si="13"/>
        <v>0</v>
      </c>
      <c r="BY53" s="154">
        <f t="shared" si="13"/>
        <v>2</v>
      </c>
      <c r="BZ53" s="153">
        <f t="shared" si="13"/>
        <v>0</v>
      </c>
      <c r="CA53" s="153">
        <f t="shared" si="13"/>
        <v>3</v>
      </c>
      <c r="CB53" s="154">
        <f t="shared" si="13"/>
        <v>0</v>
      </c>
      <c r="CC53" s="153">
        <f t="shared" si="13"/>
        <v>4</v>
      </c>
      <c r="CD53" s="153">
        <f t="shared" si="13"/>
        <v>0</v>
      </c>
      <c r="CE53" s="154">
        <f t="shared" si="13"/>
        <v>0</v>
      </c>
      <c r="CF53" s="153">
        <f t="shared" si="13"/>
        <v>0</v>
      </c>
      <c r="CG53" s="153">
        <f t="shared" si="13"/>
        <v>0</v>
      </c>
      <c r="CH53" s="153">
        <f>COUNTIF(CH4:CH50,2)</f>
        <v>0</v>
      </c>
      <c r="CI53" s="154">
        <f t="shared" si="13"/>
        <v>4</v>
      </c>
      <c r="CJ53" s="153">
        <f t="shared" si="13"/>
        <v>0</v>
      </c>
      <c r="CK53" s="153">
        <f t="shared" si="13"/>
        <v>3</v>
      </c>
      <c r="CL53" s="154">
        <f t="shared" si="13"/>
        <v>1</v>
      </c>
      <c r="CM53" s="153">
        <f t="shared" si="13"/>
        <v>0</v>
      </c>
      <c r="CN53" s="153">
        <f t="shared" ref="CN53" si="14">COUNTIF(CN4:CN50,2)</f>
        <v>1</v>
      </c>
      <c r="CO53" s="153">
        <f t="shared" si="13"/>
        <v>3</v>
      </c>
      <c r="CP53" s="154">
        <f t="shared" si="13"/>
        <v>0</v>
      </c>
      <c r="CQ53" s="153">
        <f t="shared" si="13"/>
        <v>3</v>
      </c>
      <c r="CR53" s="153">
        <f t="shared" si="13"/>
        <v>2</v>
      </c>
      <c r="CS53" s="154">
        <f t="shared" si="13"/>
        <v>0</v>
      </c>
      <c r="CT53" s="154">
        <f t="shared" si="13"/>
        <v>2</v>
      </c>
      <c r="CU53" s="153">
        <f t="shared" si="13"/>
        <v>2</v>
      </c>
      <c r="CV53" s="153">
        <f t="shared" si="13"/>
        <v>1</v>
      </c>
      <c r="CW53" s="154">
        <f t="shared" si="13"/>
        <v>0</v>
      </c>
      <c r="CX53" s="153">
        <f t="shared" si="13"/>
        <v>0</v>
      </c>
      <c r="CY53" s="153">
        <f t="shared" si="13"/>
        <v>0</v>
      </c>
      <c r="CZ53" s="154">
        <f t="shared" si="13"/>
        <v>0</v>
      </c>
      <c r="DA53" s="153">
        <f t="shared" si="13"/>
        <v>1</v>
      </c>
      <c r="DB53" s="153">
        <f t="shared" si="13"/>
        <v>0</v>
      </c>
      <c r="DC53" s="154">
        <f t="shared" si="13"/>
        <v>0</v>
      </c>
      <c r="DD53" s="153">
        <f t="shared" si="13"/>
        <v>0</v>
      </c>
      <c r="DE53" s="153">
        <f t="shared" si="13"/>
        <v>0</v>
      </c>
      <c r="DF53" s="154">
        <f t="shared" si="13"/>
        <v>0</v>
      </c>
      <c r="DG53" s="153">
        <f t="shared" si="13"/>
        <v>5</v>
      </c>
      <c r="DH53" s="153">
        <f t="shared" ref="DH53:DX53" si="15">COUNTIF(DH4:DH50,2)</f>
        <v>0</v>
      </c>
      <c r="DI53" s="154">
        <f t="shared" si="15"/>
        <v>0</v>
      </c>
      <c r="DJ53" s="154">
        <f t="shared" si="15"/>
        <v>0</v>
      </c>
      <c r="DK53" s="153">
        <f t="shared" si="15"/>
        <v>0</v>
      </c>
      <c r="DL53" s="153">
        <f t="shared" si="15"/>
        <v>0</v>
      </c>
      <c r="DM53" s="154">
        <f t="shared" si="15"/>
        <v>0</v>
      </c>
      <c r="DN53" s="154">
        <f>COUNTIF(DN4:DN50,2)</f>
        <v>0</v>
      </c>
      <c r="DO53" s="153">
        <f t="shared" si="15"/>
        <v>0</v>
      </c>
      <c r="DP53" s="153">
        <f t="shared" si="15"/>
        <v>0</v>
      </c>
      <c r="DQ53" s="154">
        <f t="shared" si="15"/>
        <v>0</v>
      </c>
      <c r="DR53" s="154">
        <f>COUNTIF(DR4:DR50,2)</f>
        <v>0</v>
      </c>
      <c r="DS53" s="153">
        <f t="shared" si="15"/>
        <v>0</v>
      </c>
      <c r="DT53" s="153">
        <f t="shared" si="15"/>
        <v>0</v>
      </c>
      <c r="DU53" s="154">
        <f t="shared" si="15"/>
        <v>1</v>
      </c>
      <c r="DV53" s="153">
        <f t="shared" si="15"/>
        <v>0</v>
      </c>
      <c r="DW53" s="153">
        <f t="shared" si="15"/>
        <v>0</v>
      </c>
      <c r="DX53" s="154">
        <f t="shared" si="15"/>
        <v>0</v>
      </c>
    </row>
    <row r="54" spans="1:128" ht="22.5" customHeight="1">
      <c r="A54" s="147" t="s">
        <v>684</v>
      </c>
      <c r="B54" s="148"/>
      <c r="C54" s="148"/>
      <c r="D54" s="148"/>
      <c r="E54" s="148"/>
      <c r="F54" s="148"/>
      <c r="G54" s="148"/>
      <c r="H54" s="148"/>
      <c r="I54" s="148"/>
      <c r="J54" s="155">
        <f t="shared" ref="J54:AP54" si="16">COUNTIF(J4:J50,1)</f>
        <v>0</v>
      </c>
      <c r="K54" s="156">
        <f t="shared" si="16"/>
        <v>0</v>
      </c>
      <c r="L54" s="156">
        <f t="shared" si="16"/>
        <v>0</v>
      </c>
      <c r="M54" s="156">
        <f t="shared" si="16"/>
        <v>0</v>
      </c>
      <c r="N54" s="156">
        <f t="shared" si="16"/>
        <v>0</v>
      </c>
      <c r="O54" s="156">
        <f t="shared" si="16"/>
        <v>0</v>
      </c>
      <c r="P54" s="156">
        <f t="shared" si="16"/>
        <v>0</v>
      </c>
      <c r="Q54" s="156">
        <f t="shared" si="16"/>
        <v>0</v>
      </c>
      <c r="R54" s="156">
        <f t="shared" si="16"/>
        <v>0</v>
      </c>
      <c r="S54" s="156">
        <f t="shared" si="16"/>
        <v>0</v>
      </c>
      <c r="T54" s="156">
        <f t="shared" si="16"/>
        <v>0</v>
      </c>
      <c r="U54" s="156">
        <f t="shared" si="16"/>
        <v>0</v>
      </c>
      <c r="V54" s="156">
        <f t="shared" si="16"/>
        <v>0</v>
      </c>
      <c r="W54" s="156">
        <f t="shared" si="16"/>
        <v>0</v>
      </c>
      <c r="X54" s="156">
        <f t="shared" si="16"/>
        <v>0</v>
      </c>
      <c r="Y54" s="156">
        <f t="shared" si="16"/>
        <v>0</v>
      </c>
      <c r="Z54" s="156">
        <f t="shared" si="16"/>
        <v>0</v>
      </c>
      <c r="AA54" s="156">
        <f t="shared" si="16"/>
        <v>0</v>
      </c>
      <c r="AB54" s="156">
        <f t="shared" si="16"/>
        <v>0</v>
      </c>
      <c r="AC54" s="156">
        <f t="shared" si="16"/>
        <v>0</v>
      </c>
      <c r="AD54" s="156">
        <f t="shared" si="16"/>
        <v>0</v>
      </c>
      <c r="AE54" s="156">
        <f t="shared" si="16"/>
        <v>0</v>
      </c>
      <c r="AF54" s="156">
        <f t="shared" si="16"/>
        <v>1</v>
      </c>
      <c r="AG54" s="156">
        <f t="shared" si="16"/>
        <v>0</v>
      </c>
      <c r="AH54" s="156">
        <f t="shared" si="16"/>
        <v>0</v>
      </c>
      <c r="AI54" s="156">
        <f t="shared" si="16"/>
        <v>0</v>
      </c>
      <c r="AJ54" s="156">
        <f t="shared" si="16"/>
        <v>0</v>
      </c>
      <c r="AK54" s="156">
        <f t="shared" si="16"/>
        <v>0</v>
      </c>
      <c r="AL54" s="156">
        <f t="shared" si="16"/>
        <v>1</v>
      </c>
      <c r="AM54" s="156">
        <f t="shared" si="16"/>
        <v>1</v>
      </c>
      <c r="AN54" s="156">
        <f t="shared" si="16"/>
        <v>2</v>
      </c>
      <c r="AO54" s="156">
        <f t="shared" si="16"/>
        <v>0</v>
      </c>
      <c r="AP54" s="157">
        <f t="shared" si="16"/>
        <v>2</v>
      </c>
      <c r="AQ54" s="156">
        <f t="shared" ref="AQ54:DG54" si="17">COUNTIF(AQ4:AQ50,1)</f>
        <v>2</v>
      </c>
      <c r="AR54" s="156">
        <f t="shared" si="17"/>
        <v>4</v>
      </c>
      <c r="AS54" s="157">
        <f t="shared" si="17"/>
        <v>0</v>
      </c>
      <c r="AT54" s="156">
        <f t="shared" si="17"/>
        <v>0</v>
      </c>
      <c r="AU54" s="156">
        <f t="shared" si="17"/>
        <v>2</v>
      </c>
      <c r="AV54" s="157">
        <f t="shared" si="17"/>
        <v>0</v>
      </c>
      <c r="AW54" s="156">
        <f t="shared" si="17"/>
        <v>2</v>
      </c>
      <c r="AX54" s="156">
        <f t="shared" si="17"/>
        <v>1</v>
      </c>
      <c r="AY54" s="157">
        <f t="shared" si="17"/>
        <v>1</v>
      </c>
      <c r="AZ54" s="156">
        <f t="shared" si="17"/>
        <v>0</v>
      </c>
      <c r="BA54" s="156">
        <f t="shared" si="17"/>
        <v>4</v>
      </c>
      <c r="BB54" s="157">
        <f t="shared" si="17"/>
        <v>1</v>
      </c>
      <c r="BC54" s="156">
        <f t="shared" si="17"/>
        <v>5</v>
      </c>
      <c r="BD54" s="156">
        <f t="shared" si="17"/>
        <v>1</v>
      </c>
      <c r="BE54" s="157">
        <f t="shared" si="17"/>
        <v>4</v>
      </c>
      <c r="BF54" s="156">
        <f t="shared" si="17"/>
        <v>0</v>
      </c>
      <c r="BG54" s="156">
        <f t="shared" si="17"/>
        <v>4</v>
      </c>
      <c r="BH54" s="157">
        <f t="shared" si="17"/>
        <v>0</v>
      </c>
      <c r="BI54" s="156">
        <f t="shared" si="17"/>
        <v>3</v>
      </c>
      <c r="BJ54" s="156">
        <f t="shared" si="17"/>
        <v>0</v>
      </c>
      <c r="BK54" s="157">
        <f t="shared" si="17"/>
        <v>5</v>
      </c>
      <c r="BL54" s="156">
        <f t="shared" si="17"/>
        <v>1</v>
      </c>
      <c r="BM54" s="156">
        <f t="shared" si="17"/>
        <v>1</v>
      </c>
      <c r="BN54" s="157">
        <f t="shared" si="17"/>
        <v>0</v>
      </c>
      <c r="BO54" s="156">
        <f t="shared" si="17"/>
        <v>0</v>
      </c>
      <c r="BP54" s="156">
        <f t="shared" si="17"/>
        <v>0</v>
      </c>
      <c r="BQ54" s="156">
        <f>COUNTIF(BQ4:BQ50,1)</f>
        <v>0</v>
      </c>
      <c r="BR54" s="157">
        <f t="shared" si="17"/>
        <v>3</v>
      </c>
      <c r="BS54" s="156">
        <f t="shared" si="17"/>
        <v>0</v>
      </c>
      <c r="BT54" s="156">
        <f t="shared" si="17"/>
        <v>0</v>
      </c>
      <c r="BU54" s="157">
        <f t="shared" si="17"/>
        <v>0</v>
      </c>
      <c r="BV54" s="157">
        <f>COUNTIF(BV4:BV50,1)</f>
        <v>0</v>
      </c>
      <c r="BW54" s="156">
        <f t="shared" si="17"/>
        <v>4</v>
      </c>
      <c r="BX54" s="156">
        <f t="shared" si="17"/>
        <v>0</v>
      </c>
      <c r="BY54" s="157">
        <f t="shared" si="17"/>
        <v>5</v>
      </c>
      <c r="BZ54" s="156">
        <f t="shared" si="17"/>
        <v>1</v>
      </c>
      <c r="CA54" s="156">
        <f t="shared" si="17"/>
        <v>4</v>
      </c>
      <c r="CB54" s="157">
        <f t="shared" si="17"/>
        <v>2</v>
      </c>
      <c r="CC54" s="156">
        <f t="shared" si="17"/>
        <v>3</v>
      </c>
      <c r="CD54" s="156">
        <f t="shared" si="17"/>
        <v>4</v>
      </c>
      <c r="CE54" s="157">
        <f t="shared" si="17"/>
        <v>7</v>
      </c>
      <c r="CF54" s="156">
        <f t="shared" si="17"/>
        <v>0</v>
      </c>
      <c r="CG54" s="156">
        <f t="shared" si="17"/>
        <v>0</v>
      </c>
      <c r="CH54" s="156">
        <f>COUNTIF(CH4:CH50,1)</f>
        <v>0</v>
      </c>
      <c r="CI54" s="157">
        <f t="shared" si="17"/>
        <v>3</v>
      </c>
      <c r="CJ54" s="156">
        <f t="shared" si="17"/>
        <v>1</v>
      </c>
      <c r="CK54" s="156">
        <f t="shared" si="17"/>
        <v>4</v>
      </c>
      <c r="CL54" s="157">
        <f t="shared" si="17"/>
        <v>1</v>
      </c>
      <c r="CM54" s="156">
        <f t="shared" si="17"/>
        <v>0</v>
      </c>
      <c r="CN54" s="156">
        <f t="shared" ref="CN54" si="18">COUNTIF(CN4:CN50,1)</f>
        <v>1</v>
      </c>
      <c r="CO54" s="156">
        <f t="shared" si="17"/>
        <v>4</v>
      </c>
      <c r="CP54" s="157">
        <f t="shared" si="17"/>
        <v>2</v>
      </c>
      <c r="CQ54" s="156">
        <f t="shared" si="17"/>
        <v>4</v>
      </c>
      <c r="CR54" s="156">
        <f t="shared" si="17"/>
        <v>0</v>
      </c>
      <c r="CS54" s="157">
        <f t="shared" si="17"/>
        <v>0</v>
      </c>
      <c r="CT54" s="157">
        <f t="shared" si="17"/>
        <v>0</v>
      </c>
      <c r="CU54" s="156">
        <f t="shared" si="17"/>
        <v>5</v>
      </c>
      <c r="CV54" s="156">
        <f t="shared" si="17"/>
        <v>0</v>
      </c>
      <c r="CW54" s="157">
        <f t="shared" si="17"/>
        <v>7</v>
      </c>
      <c r="CX54" s="156">
        <f t="shared" si="17"/>
        <v>0</v>
      </c>
      <c r="CY54" s="156">
        <f t="shared" si="17"/>
        <v>7</v>
      </c>
      <c r="CZ54" s="157">
        <f t="shared" si="17"/>
        <v>0</v>
      </c>
      <c r="DA54" s="156">
        <f t="shared" si="17"/>
        <v>6</v>
      </c>
      <c r="DB54" s="156">
        <f t="shared" si="17"/>
        <v>1</v>
      </c>
      <c r="DC54" s="157">
        <f t="shared" si="17"/>
        <v>7</v>
      </c>
      <c r="DD54" s="156">
        <f t="shared" si="17"/>
        <v>0</v>
      </c>
      <c r="DE54" s="156">
        <f t="shared" si="17"/>
        <v>7</v>
      </c>
      <c r="DF54" s="157">
        <f t="shared" si="17"/>
        <v>0</v>
      </c>
      <c r="DG54" s="156">
        <f t="shared" si="17"/>
        <v>2</v>
      </c>
      <c r="DH54" s="156">
        <f t="shared" ref="DH54:DX54" si="19">COUNTIF(DH4:DH50,1)</f>
        <v>0</v>
      </c>
      <c r="DI54" s="157">
        <f t="shared" si="19"/>
        <v>0</v>
      </c>
      <c r="DJ54" s="157">
        <f t="shared" si="19"/>
        <v>0</v>
      </c>
      <c r="DK54" s="156">
        <f t="shared" si="19"/>
        <v>7</v>
      </c>
      <c r="DL54" s="156">
        <f t="shared" si="19"/>
        <v>0</v>
      </c>
      <c r="DM54" s="157">
        <f t="shared" si="19"/>
        <v>0</v>
      </c>
      <c r="DN54" s="157">
        <f>COUNTIF(DN4:DN50,1)</f>
        <v>0</v>
      </c>
      <c r="DO54" s="156">
        <f t="shared" si="19"/>
        <v>7</v>
      </c>
      <c r="DP54" s="156">
        <f t="shared" si="19"/>
        <v>0</v>
      </c>
      <c r="DQ54" s="157">
        <f t="shared" si="19"/>
        <v>0</v>
      </c>
      <c r="DR54" s="157">
        <f>COUNTIF(DR4:DR50,1)</f>
        <v>0</v>
      </c>
      <c r="DS54" s="156">
        <f t="shared" si="19"/>
        <v>7</v>
      </c>
      <c r="DT54" s="156">
        <f t="shared" si="19"/>
        <v>0</v>
      </c>
      <c r="DU54" s="157">
        <f t="shared" si="19"/>
        <v>6</v>
      </c>
      <c r="DV54" s="156">
        <f t="shared" si="19"/>
        <v>1</v>
      </c>
      <c r="DW54" s="156">
        <f t="shared" si="19"/>
        <v>7</v>
      </c>
      <c r="DX54" s="157">
        <f t="shared" si="19"/>
        <v>0</v>
      </c>
    </row>
    <row r="55" spans="1:128" ht="22.5" customHeight="1" thickBot="1">
      <c r="A55" s="147" t="s">
        <v>685</v>
      </c>
      <c r="B55" s="148"/>
      <c r="C55" s="148"/>
      <c r="D55" s="148"/>
      <c r="E55" s="148"/>
      <c r="F55" s="148"/>
      <c r="G55" s="148"/>
      <c r="H55" s="148"/>
      <c r="I55" s="148"/>
      <c r="J55" s="158">
        <f t="shared" ref="J55:BW55" si="20">COUNTBLANK(J4:J50)</f>
        <v>40</v>
      </c>
      <c r="K55" s="159">
        <f t="shared" si="20"/>
        <v>40</v>
      </c>
      <c r="L55" s="159">
        <f t="shared" si="20"/>
        <v>40</v>
      </c>
      <c r="M55" s="159">
        <f t="shared" si="20"/>
        <v>40</v>
      </c>
      <c r="N55" s="159">
        <f t="shared" si="20"/>
        <v>40</v>
      </c>
      <c r="O55" s="159">
        <f t="shared" si="20"/>
        <v>40</v>
      </c>
      <c r="P55" s="159">
        <f t="shared" si="20"/>
        <v>40</v>
      </c>
      <c r="Q55" s="159">
        <f t="shared" si="20"/>
        <v>40</v>
      </c>
      <c r="R55" s="159">
        <f t="shared" si="20"/>
        <v>40</v>
      </c>
      <c r="S55" s="159">
        <f t="shared" si="20"/>
        <v>43</v>
      </c>
      <c r="T55" s="159">
        <f t="shared" si="20"/>
        <v>40</v>
      </c>
      <c r="U55" s="159">
        <f t="shared" si="20"/>
        <v>40</v>
      </c>
      <c r="V55" s="159">
        <f t="shared" si="20"/>
        <v>40</v>
      </c>
      <c r="W55" s="159">
        <f t="shared" si="20"/>
        <v>40</v>
      </c>
      <c r="X55" s="159">
        <f t="shared" si="20"/>
        <v>40</v>
      </c>
      <c r="Y55" s="159">
        <f t="shared" si="20"/>
        <v>40</v>
      </c>
      <c r="Z55" s="159">
        <f t="shared" si="20"/>
        <v>40</v>
      </c>
      <c r="AA55" s="159">
        <f t="shared" si="20"/>
        <v>40</v>
      </c>
      <c r="AB55" s="159">
        <f t="shared" si="20"/>
        <v>40</v>
      </c>
      <c r="AC55" s="159">
        <f t="shared" si="20"/>
        <v>40</v>
      </c>
      <c r="AD55" s="159">
        <f t="shared" si="20"/>
        <v>40</v>
      </c>
      <c r="AE55" s="159">
        <f t="shared" si="20"/>
        <v>40</v>
      </c>
      <c r="AF55" s="159">
        <f t="shared" si="20"/>
        <v>40</v>
      </c>
      <c r="AG55" s="159">
        <f t="shared" si="20"/>
        <v>40</v>
      </c>
      <c r="AH55" s="159">
        <f t="shared" si="20"/>
        <v>40</v>
      </c>
      <c r="AI55" s="159">
        <f t="shared" si="20"/>
        <v>40</v>
      </c>
      <c r="AJ55" s="159">
        <f t="shared" si="20"/>
        <v>40</v>
      </c>
      <c r="AK55" s="159">
        <f t="shared" si="20"/>
        <v>40</v>
      </c>
      <c r="AL55" s="159">
        <f t="shared" si="20"/>
        <v>40</v>
      </c>
      <c r="AM55" s="159">
        <f t="shared" si="20"/>
        <v>40</v>
      </c>
      <c r="AN55" s="159">
        <f t="shared" si="20"/>
        <v>40</v>
      </c>
      <c r="AO55" s="159">
        <f t="shared" si="20"/>
        <v>41</v>
      </c>
      <c r="AP55" s="160">
        <f t="shared" si="20"/>
        <v>44</v>
      </c>
      <c r="AQ55" s="160">
        <f t="shared" si="20"/>
        <v>40</v>
      </c>
      <c r="AR55" s="159">
        <f t="shared" si="20"/>
        <v>43</v>
      </c>
      <c r="AS55" s="160">
        <f t="shared" si="20"/>
        <v>40</v>
      </c>
      <c r="AT55" s="159">
        <f t="shared" si="20"/>
        <v>40</v>
      </c>
      <c r="AU55" s="160">
        <f t="shared" si="20"/>
        <v>40</v>
      </c>
      <c r="AV55" s="159">
        <f t="shared" si="20"/>
        <v>40</v>
      </c>
      <c r="AW55" s="160">
        <f t="shared" si="20"/>
        <v>40</v>
      </c>
      <c r="AX55" s="159">
        <f t="shared" si="20"/>
        <v>40</v>
      </c>
      <c r="AY55" s="160">
        <f t="shared" si="20"/>
        <v>40</v>
      </c>
      <c r="AZ55" s="159">
        <f t="shared" si="20"/>
        <v>40</v>
      </c>
      <c r="BA55" s="160">
        <f t="shared" si="20"/>
        <v>40</v>
      </c>
      <c r="BB55" s="159">
        <f t="shared" si="20"/>
        <v>40</v>
      </c>
      <c r="BC55" s="160">
        <f t="shared" si="20"/>
        <v>40</v>
      </c>
      <c r="BD55" s="159">
        <f t="shared" si="20"/>
        <v>40</v>
      </c>
      <c r="BE55" s="160">
        <f t="shared" si="20"/>
        <v>40</v>
      </c>
      <c r="BF55" s="159">
        <f t="shared" si="20"/>
        <v>40</v>
      </c>
      <c r="BG55" s="160">
        <f t="shared" si="20"/>
        <v>40</v>
      </c>
      <c r="BH55" s="159">
        <f t="shared" si="20"/>
        <v>40</v>
      </c>
      <c r="BI55" s="160">
        <f t="shared" si="20"/>
        <v>40</v>
      </c>
      <c r="BJ55" s="159">
        <f t="shared" si="20"/>
        <v>40</v>
      </c>
      <c r="BK55" s="160">
        <f t="shared" si="20"/>
        <v>40</v>
      </c>
      <c r="BL55" s="159">
        <f t="shared" si="20"/>
        <v>40</v>
      </c>
      <c r="BM55" s="160">
        <f t="shared" si="20"/>
        <v>40</v>
      </c>
      <c r="BN55" s="160">
        <f t="shared" si="20"/>
        <v>41</v>
      </c>
      <c r="BO55" s="160">
        <f t="shared" si="20"/>
        <v>46</v>
      </c>
      <c r="BP55" s="159">
        <f t="shared" si="20"/>
        <v>47</v>
      </c>
      <c r="BQ55" s="159">
        <f>COUNTBLANK(BQ4:BQ50)</f>
        <v>40</v>
      </c>
      <c r="BR55" s="160">
        <f t="shared" si="20"/>
        <v>40</v>
      </c>
      <c r="BS55" s="160">
        <f t="shared" si="20"/>
        <v>44</v>
      </c>
      <c r="BT55" s="160">
        <f t="shared" si="20"/>
        <v>47</v>
      </c>
      <c r="BU55" s="159">
        <f t="shared" si="20"/>
        <v>47</v>
      </c>
      <c r="BV55" s="159">
        <f>COUNTBLANK(BV4:BV50)</f>
        <v>40</v>
      </c>
      <c r="BW55" s="160">
        <f t="shared" si="20"/>
        <v>40</v>
      </c>
      <c r="BX55" s="160">
        <f t="shared" ref="BX55:DX55" si="21">COUNTBLANK(BX4:BX50)</f>
        <v>45</v>
      </c>
      <c r="BY55" s="160">
        <f t="shared" si="21"/>
        <v>40</v>
      </c>
      <c r="BZ55" s="160">
        <f t="shared" si="21"/>
        <v>41</v>
      </c>
      <c r="CA55" s="160">
        <f t="shared" si="21"/>
        <v>40</v>
      </c>
      <c r="CB55" s="160">
        <f t="shared" si="21"/>
        <v>40</v>
      </c>
      <c r="CC55" s="160">
        <f t="shared" si="21"/>
        <v>40</v>
      </c>
      <c r="CD55" s="160">
        <f t="shared" si="21"/>
        <v>40</v>
      </c>
      <c r="CE55" s="160">
        <f t="shared" si="21"/>
        <v>40</v>
      </c>
      <c r="CF55" s="160">
        <f t="shared" si="21"/>
        <v>47</v>
      </c>
      <c r="CG55" s="160">
        <f t="shared" si="21"/>
        <v>47</v>
      </c>
      <c r="CH55" s="160">
        <f>COUNTBLANK(CH4:CH50)</f>
        <v>40</v>
      </c>
      <c r="CI55" s="160">
        <f t="shared" si="21"/>
        <v>40</v>
      </c>
      <c r="CJ55" s="160">
        <f t="shared" si="21"/>
        <v>40</v>
      </c>
      <c r="CK55" s="160">
        <f t="shared" si="21"/>
        <v>40</v>
      </c>
      <c r="CL55" s="160">
        <f t="shared" si="21"/>
        <v>44</v>
      </c>
      <c r="CM55" s="160">
        <f t="shared" si="21"/>
        <v>47</v>
      </c>
      <c r="CN55" s="160">
        <f t="shared" ref="CN55" si="22">COUNTBLANK(CN4:CN50)</f>
        <v>40</v>
      </c>
      <c r="CO55" s="160">
        <f t="shared" si="21"/>
        <v>40</v>
      </c>
      <c r="CP55" s="160">
        <f t="shared" si="21"/>
        <v>40</v>
      </c>
      <c r="CQ55" s="160">
        <f t="shared" si="21"/>
        <v>40</v>
      </c>
      <c r="CR55" s="160">
        <f t="shared" si="21"/>
        <v>45</v>
      </c>
      <c r="CS55" s="160">
        <f t="shared" si="21"/>
        <v>47</v>
      </c>
      <c r="CT55" s="160">
        <f t="shared" si="21"/>
        <v>39</v>
      </c>
      <c r="CU55" s="160">
        <f t="shared" si="21"/>
        <v>40</v>
      </c>
      <c r="CV55" s="160">
        <f t="shared" si="21"/>
        <v>46</v>
      </c>
      <c r="CW55" s="160">
        <f t="shared" si="21"/>
        <v>40</v>
      </c>
      <c r="CX55" s="160">
        <f t="shared" si="21"/>
        <v>40</v>
      </c>
      <c r="CY55" s="160">
        <f t="shared" si="21"/>
        <v>40</v>
      </c>
      <c r="CZ55" s="160">
        <f t="shared" si="21"/>
        <v>40</v>
      </c>
      <c r="DA55" s="160">
        <f t="shared" si="21"/>
        <v>40</v>
      </c>
      <c r="DB55" s="160">
        <f t="shared" si="21"/>
        <v>40</v>
      </c>
      <c r="DC55" s="160">
        <f t="shared" si="21"/>
        <v>40</v>
      </c>
      <c r="DD55" s="160">
        <f t="shared" si="21"/>
        <v>40</v>
      </c>
      <c r="DE55" s="160">
        <f t="shared" si="21"/>
        <v>40</v>
      </c>
      <c r="DF55" s="160">
        <f t="shared" si="21"/>
        <v>40</v>
      </c>
      <c r="DG55" s="160">
        <f t="shared" si="21"/>
        <v>40</v>
      </c>
      <c r="DH55" s="160">
        <f t="shared" si="21"/>
        <v>43</v>
      </c>
      <c r="DI55" s="160">
        <f t="shared" si="21"/>
        <v>45</v>
      </c>
      <c r="DJ55" s="160">
        <f t="shared" si="21"/>
        <v>40</v>
      </c>
      <c r="DK55" s="160">
        <f t="shared" si="21"/>
        <v>40</v>
      </c>
      <c r="DL55" s="160">
        <f t="shared" si="21"/>
        <v>47</v>
      </c>
      <c r="DM55" s="160">
        <f t="shared" si="21"/>
        <v>47</v>
      </c>
      <c r="DN55" s="160">
        <f>COUNTBLANK(DN4:DN50)</f>
        <v>40</v>
      </c>
      <c r="DO55" s="160">
        <f t="shared" si="21"/>
        <v>40</v>
      </c>
      <c r="DP55" s="160">
        <f t="shared" si="21"/>
        <v>47</v>
      </c>
      <c r="DQ55" s="160">
        <f t="shared" si="21"/>
        <v>47</v>
      </c>
      <c r="DR55" s="160">
        <f>COUNTBLANK(DR4:DR50)</f>
        <v>40</v>
      </c>
      <c r="DS55" s="160">
        <f t="shared" si="21"/>
        <v>40</v>
      </c>
      <c r="DT55" s="160">
        <f t="shared" si="21"/>
        <v>40</v>
      </c>
      <c r="DU55" s="160">
        <f t="shared" si="21"/>
        <v>40</v>
      </c>
      <c r="DV55" s="160">
        <f t="shared" si="21"/>
        <v>40</v>
      </c>
      <c r="DW55" s="160">
        <f t="shared" si="21"/>
        <v>40</v>
      </c>
      <c r="DX55" s="160">
        <f t="shared" si="21"/>
        <v>40</v>
      </c>
    </row>
    <row r="56" spans="1:128" ht="32.25" customHeight="1">
      <c r="A56" s="147" t="s">
        <v>686</v>
      </c>
      <c r="B56" s="148"/>
      <c r="C56" s="148"/>
      <c r="D56" s="148"/>
      <c r="E56" s="148"/>
      <c r="F56" s="148"/>
      <c r="G56" s="148"/>
      <c r="H56" s="148"/>
      <c r="I56" s="148"/>
      <c r="J56" s="161">
        <f t="shared" ref="J56:AO56" si="23">SUM(J52:J55)</f>
        <v>47</v>
      </c>
      <c r="K56" s="162">
        <f t="shared" si="23"/>
        <v>47</v>
      </c>
      <c r="L56" s="162">
        <f t="shared" si="23"/>
        <v>47</v>
      </c>
      <c r="M56" s="162">
        <f t="shared" si="23"/>
        <v>47</v>
      </c>
      <c r="N56" s="162">
        <f t="shared" si="23"/>
        <v>47</v>
      </c>
      <c r="O56" s="162">
        <f t="shared" si="23"/>
        <v>47</v>
      </c>
      <c r="P56" s="162">
        <f t="shared" si="23"/>
        <v>47</v>
      </c>
      <c r="Q56" s="162">
        <f t="shared" si="23"/>
        <v>47</v>
      </c>
      <c r="R56" s="162">
        <f t="shared" si="23"/>
        <v>47</v>
      </c>
      <c r="S56" s="162">
        <f t="shared" si="23"/>
        <v>47</v>
      </c>
      <c r="T56" s="162">
        <f t="shared" si="23"/>
        <v>47</v>
      </c>
      <c r="U56" s="162">
        <f t="shared" si="23"/>
        <v>47</v>
      </c>
      <c r="V56" s="162">
        <f t="shared" si="23"/>
        <v>47</v>
      </c>
      <c r="W56" s="162">
        <f t="shared" si="23"/>
        <v>47</v>
      </c>
      <c r="X56" s="162">
        <f t="shared" si="23"/>
        <v>47</v>
      </c>
      <c r="Y56" s="162">
        <f t="shared" si="23"/>
        <v>47</v>
      </c>
      <c r="Z56" s="162">
        <f t="shared" si="23"/>
        <v>47</v>
      </c>
      <c r="AA56" s="162">
        <f t="shared" si="23"/>
        <v>47</v>
      </c>
      <c r="AB56" s="162">
        <f t="shared" si="23"/>
        <v>47</v>
      </c>
      <c r="AC56" s="162">
        <f t="shared" si="23"/>
        <v>47</v>
      </c>
      <c r="AD56" s="162">
        <f t="shared" si="23"/>
        <v>47</v>
      </c>
      <c r="AE56" s="162">
        <f t="shared" si="23"/>
        <v>47</v>
      </c>
      <c r="AF56" s="162">
        <f t="shared" si="23"/>
        <v>47</v>
      </c>
      <c r="AG56" s="162">
        <f t="shared" si="23"/>
        <v>47</v>
      </c>
      <c r="AH56" s="162">
        <f t="shared" si="23"/>
        <v>47</v>
      </c>
      <c r="AI56" s="162">
        <f t="shared" si="23"/>
        <v>47</v>
      </c>
      <c r="AJ56" s="162">
        <f t="shared" si="23"/>
        <v>47</v>
      </c>
      <c r="AK56" s="162">
        <f t="shared" si="23"/>
        <v>47</v>
      </c>
      <c r="AL56" s="162">
        <f t="shared" si="23"/>
        <v>47</v>
      </c>
      <c r="AM56" s="162">
        <f t="shared" si="23"/>
        <v>47</v>
      </c>
      <c r="AN56" s="162">
        <f t="shared" si="23"/>
        <v>47</v>
      </c>
      <c r="AO56" s="162">
        <f t="shared" si="23"/>
        <v>47</v>
      </c>
      <c r="AP56" s="163">
        <f t="shared" ref="AP56:BO56" si="24">SUM(AP52:AP55)</f>
        <v>47</v>
      </c>
      <c r="AQ56" s="163">
        <f t="shared" si="24"/>
        <v>47</v>
      </c>
      <c r="AR56" s="162">
        <f t="shared" si="24"/>
        <v>47</v>
      </c>
      <c r="AS56" s="163">
        <f t="shared" si="24"/>
        <v>47</v>
      </c>
      <c r="AT56" s="162">
        <f t="shared" si="24"/>
        <v>40</v>
      </c>
      <c r="AU56" s="163">
        <f t="shared" si="24"/>
        <v>47</v>
      </c>
      <c r="AV56" s="162">
        <f t="shared" si="24"/>
        <v>40</v>
      </c>
      <c r="AW56" s="163">
        <f t="shared" si="24"/>
        <v>47</v>
      </c>
      <c r="AX56" s="162">
        <f t="shared" si="24"/>
        <v>41</v>
      </c>
      <c r="AY56" s="163">
        <f t="shared" si="24"/>
        <v>47</v>
      </c>
      <c r="AZ56" s="162">
        <f t="shared" si="24"/>
        <v>40</v>
      </c>
      <c r="BA56" s="163">
        <f t="shared" si="24"/>
        <v>47</v>
      </c>
      <c r="BB56" s="162">
        <f t="shared" si="24"/>
        <v>42</v>
      </c>
      <c r="BC56" s="163">
        <f t="shared" si="24"/>
        <v>47</v>
      </c>
      <c r="BD56" s="162">
        <f t="shared" si="24"/>
        <v>41</v>
      </c>
      <c r="BE56" s="163">
        <f t="shared" si="24"/>
        <v>47</v>
      </c>
      <c r="BF56" s="162">
        <f t="shared" si="24"/>
        <v>40</v>
      </c>
      <c r="BG56" s="163">
        <f t="shared" si="24"/>
        <v>47</v>
      </c>
      <c r="BH56" s="162">
        <f t="shared" si="24"/>
        <v>40</v>
      </c>
      <c r="BI56" s="163">
        <f t="shared" si="24"/>
        <v>47</v>
      </c>
      <c r="BJ56" s="162">
        <f t="shared" si="24"/>
        <v>41</v>
      </c>
      <c r="BK56" s="163">
        <f t="shared" si="24"/>
        <v>47</v>
      </c>
      <c r="BL56" s="162">
        <f t="shared" si="24"/>
        <v>41</v>
      </c>
      <c r="BM56" s="163">
        <f t="shared" si="24"/>
        <v>47</v>
      </c>
      <c r="BN56" s="163">
        <f t="shared" si="24"/>
        <v>41</v>
      </c>
      <c r="BO56" s="163">
        <f t="shared" si="24"/>
        <v>46</v>
      </c>
      <c r="BP56" s="162">
        <f>SUM(BP52:BP55)</f>
        <v>47</v>
      </c>
      <c r="BQ56" s="162">
        <f>SUM(BQ52:BQ55)</f>
        <v>40</v>
      </c>
      <c r="BR56" s="163">
        <f>SUM(BR52:BR55)</f>
        <v>47</v>
      </c>
      <c r="BS56" s="163">
        <f t="shared" ref="BS56:CG56" si="25">SUM(BS52:BS55)</f>
        <v>45</v>
      </c>
      <c r="BT56" s="163">
        <f t="shared" si="25"/>
        <v>47</v>
      </c>
      <c r="BU56" s="162">
        <f t="shared" si="25"/>
        <v>47</v>
      </c>
      <c r="BV56" s="162">
        <f>SUM(BV52:BV55)</f>
        <v>41</v>
      </c>
      <c r="BW56" s="163">
        <f t="shared" si="25"/>
        <v>47</v>
      </c>
      <c r="BX56" s="163">
        <f t="shared" si="25"/>
        <v>45</v>
      </c>
      <c r="BY56" s="163">
        <f t="shared" si="25"/>
        <v>47</v>
      </c>
      <c r="BZ56" s="163">
        <f t="shared" si="25"/>
        <v>42</v>
      </c>
      <c r="CA56" s="163">
        <f t="shared" si="25"/>
        <v>47</v>
      </c>
      <c r="CB56" s="163">
        <f t="shared" si="25"/>
        <v>42</v>
      </c>
      <c r="CC56" s="163">
        <f t="shared" si="25"/>
        <v>47</v>
      </c>
      <c r="CD56" s="163">
        <f t="shared" si="25"/>
        <v>44</v>
      </c>
      <c r="CE56" s="163">
        <f t="shared" si="25"/>
        <v>47</v>
      </c>
      <c r="CF56" s="163">
        <f t="shared" si="25"/>
        <v>47</v>
      </c>
      <c r="CG56" s="163">
        <f t="shared" si="25"/>
        <v>47</v>
      </c>
      <c r="CH56" s="163">
        <f t="shared" ref="CH56:CM56" si="26">SUM(CH52:CH55)</f>
        <v>40</v>
      </c>
      <c r="CI56" s="163">
        <f t="shared" si="26"/>
        <v>47</v>
      </c>
      <c r="CJ56" s="163">
        <f t="shared" si="26"/>
        <v>41</v>
      </c>
      <c r="CK56" s="163">
        <f t="shared" si="26"/>
        <v>47</v>
      </c>
      <c r="CL56" s="163">
        <f t="shared" si="26"/>
        <v>46</v>
      </c>
      <c r="CM56" s="163">
        <f t="shared" si="26"/>
        <v>47</v>
      </c>
      <c r="CN56" s="163">
        <f t="shared" ref="CN56" si="27">SUM(CN52:CN55)</f>
        <v>42</v>
      </c>
      <c r="CO56" s="163">
        <f>SUM(CO52:CO55)</f>
        <v>47</v>
      </c>
      <c r="CP56" s="163">
        <f>SUM(CP52:CP55)</f>
        <v>42</v>
      </c>
      <c r="CQ56" s="163">
        <f>SUM(CQ52:CQ55)</f>
        <v>47</v>
      </c>
      <c r="CR56" s="163">
        <f t="shared" ref="CR56:DX56" si="28">SUM(CR52:CR55)</f>
        <v>47</v>
      </c>
      <c r="CS56" s="163">
        <f t="shared" si="28"/>
        <v>47</v>
      </c>
      <c r="CT56" s="163">
        <f t="shared" si="28"/>
        <v>41</v>
      </c>
      <c r="CU56" s="163">
        <f t="shared" si="28"/>
        <v>47</v>
      </c>
      <c r="CV56" s="163">
        <f t="shared" si="28"/>
        <v>47</v>
      </c>
      <c r="CW56" s="163">
        <f t="shared" si="28"/>
        <v>47</v>
      </c>
      <c r="CX56" s="163">
        <f t="shared" si="28"/>
        <v>40</v>
      </c>
      <c r="CY56" s="163">
        <f t="shared" si="28"/>
        <v>47</v>
      </c>
      <c r="CZ56" s="163">
        <f t="shared" si="28"/>
        <v>40</v>
      </c>
      <c r="DA56" s="163">
        <f t="shared" si="28"/>
        <v>47</v>
      </c>
      <c r="DB56" s="163">
        <f t="shared" si="28"/>
        <v>41</v>
      </c>
      <c r="DC56" s="163">
        <f t="shared" si="28"/>
        <v>47</v>
      </c>
      <c r="DD56" s="163">
        <f t="shared" si="28"/>
        <v>40</v>
      </c>
      <c r="DE56" s="163">
        <f t="shared" si="28"/>
        <v>47</v>
      </c>
      <c r="DF56" s="163">
        <f t="shared" si="28"/>
        <v>40</v>
      </c>
      <c r="DG56" s="163">
        <f t="shared" si="28"/>
        <v>47</v>
      </c>
      <c r="DH56" s="163">
        <f t="shared" si="28"/>
        <v>43</v>
      </c>
      <c r="DI56" s="163">
        <f t="shared" si="28"/>
        <v>46</v>
      </c>
      <c r="DJ56" s="163">
        <f t="shared" si="28"/>
        <v>41</v>
      </c>
      <c r="DK56" s="163">
        <f t="shared" si="28"/>
        <v>47</v>
      </c>
      <c r="DL56" s="163">
        <f t="shared" si="28"/>
        <v>47</v>
      </c>
      <c r="DM56" s="163">
        <f t="shared" si="28"/>
        <v>47</v>
      </c>
      <c r="DN56" s="163">
        <f>SUM(DN52:DN55)</f>
        <v>40</v>
      </c>
      <c r="DO56" s="163">
        <f t="shared" si="28"/>
        <v>47</v>
      </c>
      <c r="DP56" s="163">
        <f t="shared" si="28"/>
        <v>47</v>
      </c>
      <c r="DQ56" s="163">
        <f t="shared" si="28"/>
        <v>47</v>
      </c>
      <c r="DR56" s="163">
        <f>SUM(DR52:DR55)</f>
        <v>40</v>
      </c>
      <c r="DS56" s="163">
        <f t="shared" si="28"/>
        <v>47</v>
      </c>
      <c r="DT56" s="163">
        <f t="shared" si="28"/>
        <v>40</v>
      </c>
      <c r="DU56" s="163">
        <f t="shared" si="28"/>
        <v>47</v>
      </c>
      <c r="DV56" s="163">
        <f t="shared" si="28"/>
        <v>41</v>
      </c>
      <c r="DW56" s="163">
        <f t="shared" si="28"/>
        <v>47</v>
      </c>
      <c r="DX56" s="163">
        <f t="shared" si="28"/>
        <v>40</v>
      </c>
    </row>
    <row r="57" spans="1:128" ht="32.25" customHeight="1">
      <c r="A57" s="147" t="s">
        <v>687</v>
      </c>
      <c r="B57" s="148"/>
      <c r="C57" s="148"/>
      <c r="D57" s="148"/>
      <c r="E57" s="148"/>
      <c r="F57" s="148"/>
      <c r="G57" s="148"/>
      <c r="H57" s="148"/>
      <c r="I57" s="148"/>
      <c r="J57" s="164">
        <f t="shared" ref="J57:BW57" si="29">AVERAGE(J4:J50)</f>
        <v>2.8571428571428572</v>
      </c>
      <c r="K57" s="165">
        <f t="shared" si="29"/>
        <v>2.4285714285714284</v>
      </c>
      <c r="L57" s="165">
        <f t="shared" si="29"/>
        <v>2.4285714285714284</v>
      </c>
      <c r="M57" s="165">
        <f t="shared" si="29"/>
        <v>2.4285714285714284</v>
      </c>
      <c r="N57" s="165">
        <f t="shared" si="29"/>
        <v>2.4285714285714284</v>
      </c>
      <c r="O57" s="165">
        <f t="shared" si="29"/>
        <v>2.7142857142857144</v>
      </c>
      <c r="P57" s="165">
        <f t="shared" si="29"/>
        <v>3</v>
      </c>
      <c r="Q57" s="165">
        <f t="shared" si="29"/>
        <v>3</v>
      </c>
      <c r="R57" s="165">
        <f t="shared" si="29"/>
        <v>2.8571428571428572</v>
      </c>
      <c r="S57" s="165">
        <f t="shared" si="29"/>
        <v>2.75</v>
      </c>
      <c r="T57" s="165">
        <f t="shared" si="29"/>
        <v>2.2857142857142856</v>
      </c>
      <c r="U57" s="165">
        <f t="shared" si="29"/>
        <v>2.1428571428571428</v>
      </c>
      <c r="V57" s="165">
        <f t="shared" si="29"/>
        <v>2.5714285714285716</v>
      </c>
      <c r="W57" s="165">
        <f t="shared" si="29"/>
        <v>2.4285714285714284</v>
      </c>
      <c r="X57" s="165">
        <f t="shared" si="29"/>
        <v>2.5714285714285716</v>
      </c>
      <c r="Y57" s="166">
        <f t="shared" si="29"/>
        <v>2.8571428571428572</v>
      </c>
      <c r="Z57" s="165">
        <f t="shared" si="29"/>
        <v>2.5714285714285716</v>
      </c>
      <c r="AA57" s="165">
        <f t="shared" si="29"/>
        <v>2.5714285714285716</v>
      </c>
      <c r="AB57" s="165">
        <f t="shared" si="29"/>
        <v>2.1428571428571428</v>
      </c>
      <c r="AC57" s="165">
        <f t="shared" si="29"/>
        <v>2.4285714285714284</v>
      </c>
      <c r="AD57" s="165">
        <f t="shared" si="29"/>
        <v>2.1428571428571428</v>
      </c>
      <c r="AE57" s="165">
        <f t="shared" si="29"/>
        <v>2.1428571428571428</v>
      </c>
      <c r="AF57" s="165">
        <f t="shared" si="29"/>
        <v>2</v>
      </c>
      <c r="AG57" s="165">
        <f t="shared" si="29"/>
        <v>2.1428571428571428</v>
      </c>
      <c r="AH57" s="165">
        <f t="shared" si="29"/>
        <v>2.2857142857142856</v>
      </c>
      <c r="AI57" s="165">
        <f t="shared" si="29"/>
        <v>2.1428571428571428</v>
      </c>
      <c r="AJ57" s="165">
        <f t="shared" si="29"/>
        <v>2.8571428571428572</v>
      </c>
      <c r="AK57" s="165">
        <f t="shared" si="29"/>
        <v>2.8571428571428572</v>
      </c>
      <c r="AL57" s="165">
        <f t="shared" si="29"/>
        <v>2</v>
      </c>
      <c r="AM57" s="165">
        <f t="shared" si="29"/>
        <v>2.2857142857142856</v>
      </c>
      <c r="AN57" s="165">
        <f t="shared" si="29"/>
        <v>2</v>
      </c>
      <c r="AO57" s="165">
        <f t="shared" si="29"/>
        <v>2.6666666666666665</v>
      </c>
      <c r="AP57" s="167">
        <f t="shared" si="29"/>
        <v>1.6666666666666667</v>
      </c>
      <c r="AQ57" s="167">
        <f t="shared" si="29"/>
        <v>1.7142857142857142</v>
      </c>
      <c r="AR57" s="165">
        <f t="shared" si="29"/>
        <v>1</v>
      </c>
      <c r="AS57" s="167">
        <f t="shared" si="29"/>
        <v>2</v>
      </c>
      <c r="AT57" s="165">
        <f t="shared" si="29"/>
        <v>0</v>
      </c>
      <c r="AU57" s="167">
        <f t="shared" si="29"/>
        <v>1.7142857142857142</v>
      </c>
      <c r="AV57" s="165">
        <f t="shared" si="29"/>
        <v>0</v>
      </c>
      <c r="AW57" s="167">
        <f t="shared" si="29"/>
        <v>1.7142857142857142</v>
      </c>
      <c r="AX57" s="165">
        <f t="shared" si="29"/>
        <v>0.14285714285714285</v>
      </c>
      <c r="AY57" s="167">
        <f t="shared" si="29"/>
        <v>1.8571428571428572</v>
      </c>
      <c r="AZ57" s="165">
        <f t="shared" si="29"/>
        <v>0</v>
      </c>
      <c r="BA57" s="167">
        <f t="shared" si="29"/>
        <v>1.4285714285714286</v>
      </c>
      <c r="BB57" s="165">
        <f t="shared" si="29"/>
        <v>0.42857142857142855</v>
      </c>
      <c r="BC57" s="167">
        <f t="shared" si="29"/>
        <v>1.2857142857142858</v>
      </c>
      <c r="BD57" s="165">
        <f t="shared" si="29"/>
        <v>0.14285714285714285</v>
      </c>
      <c r="BE57" s="167">
        <f t="shared" si="29"/>
        <v>1.4285714285714286</v>
      </c>
      <c r="BF57" s="165">
        <f t="shared" si="29"/>
        <v>0.8571428571428571</v>
      </c>
      <c r="BG57" s="167">
        <f t="shared" si="29"/>
        <v>1.4285714285714286</v>
      </c>
      <c r="BH57" s="165">
        <f t="shared" si="29"/>
        <v>0</v>
      </c>
      <c r="BI57" s="167">
        <f t="shared" si="29"/>
        <v>1.5714285714285714</v>
      </c>
      <c r="BJ57" s="165">
        <f t="shared" si="29"/>
        <v>0.2857142857142857</v>
      </c>
      <c r="BK57" s="167">
        <f t="shared" si="29"/>
        <v>1.2857142857142858</v>
      </c>
      <c r="BL57" s="165">
        <f t="shared" si="29"/>
        <v>0.14285714285714285</v>
      </c>
      <c r="BM57" s="167">
        <f t="shared" si="29"/>
        <v>1.8571428571428572</v>
      </c>
      <c r="BN57" s="167">
        <f t="shared" si="29"/>
        <v>13.666666666666666</v>
      </c>
      <c r="BO57" s="167">
        <f t="shared" si="29"/>
        <v>8</v>
      </c>
      <c r="BP57" s="165" t="e">
        <f t="shared" si="29"/>
        <v>#DIV/0!</v>
      </c>
      <c r="BQ57" s="165">
        <f>AVERAGE(BQ4:BQ50)</f>
        <v>12.857142857142858</v>
      </c>
      <c r="BR57" s="167">
        <f t="shared" si="29"/>
        <v>1.5714285714285714</v>
      </c>
      <c r="BS57" s="167">
        <f t="shared" si="29"/>
        <v>4</v>
      </c>
      <c r="BT57" s="167" t="e">
        <f t="shared" si="29"/>
        <v>#DIV/0!</v>
      </c>
      <c r="BU57" s="165" t="e">
        <f t="shared" si="29"/>
        <v>#DIV/0!</v>
      </c>
      <c r="BV57" s="165">
        <f>AVERAGE(BV4:BV50)</f>
        <v>1.7142857142857142</v>
      </c>
      <c r="BW57" s="167">
        <f t="shared" si="29"/>
        <v>1.4285714285714286</v>
      </c>
      <c r="BX57" s="167">
        <f t="shared" ref="BX57:DX57" si="30">AVERAGE(BX4:BX50)</f>
        <v>13</v>
      </c>
      <c r="BY57" s="167">
        <f t="shared" si="30"/>
        <v>1.2857142857142858</v>
      </c>
      <c r="BZ57" s="167">
        <f t="shared" si="30"/>
        <v>0.16666666666666666</v>
      </c>
      <c r="CA57" s="167">
        <f t="shared" si="30"/>
        <v>1.4285714285714286</v>
      </c>
      <c r="CB57" s="167">
        <f t="shared" si="30"/>
        <v>0.2857142857142857</v>
      </c>
      <c r="CC57" s="167">
        <f t="shared" si="30"/>
        <v>1.5714285714285714</v>
      </c>
      <c r="CD57" s="167">
        <f t="shared" si="30"/>
        <v>0.5714285714285714</v>
      </c>
      <c r="CE57" s="167">
        <f t="shared" si="30"/>
        <v>1</v>
      </c>
      <c r="CF57" s="167" t="e">
        <f t="shared" si="30"/>
        <v>#DIV/0!</v>
      </c>
      <c r="CG57" s="167" t="e">
        <f t="shared" si="30"/>
        <v>#DIV/0!</v>
      </c>
      <c r="CH57" s="167">
        <f>AVERAGE(CH4:CH50)</f>
        <v>0</v>
      </c>
      <c r="CI57" s="167">
        <f t="shared" si="30"/>
        <v>1.5714285714285714</v>
      </c>
      <c r="CJ57" s="167">
        <f t="shared" si="30"/>
        <v>0.7142857142857143</v>
      </c>
      <c r="CK57" s="167">
        <f t="shared" si="30"/>
        <v>1.4285714285714286</v>
      </c>
      <c r="CL57" s="167">
        <f t="shared" si="30"/>
        <v>2.3333333333333335</v>
      </c>
      <c r="CM57" s="167" t="e">
        <f t="shared" si="30"/>
        <v>#DIV/0!</v>
      </c>
      <c r="CN57" s="167">
        <f t="shared" ref="CN57" si="31">AVERAGE(CN4:CN50)</f>
        <v>1</v>
      </c>
      <c r="CO57" s="167">
        <f t="shared" si="30"/>
        <v>1.4285714285714286</v>
      </c>
      <c r="CP57" s="167">
        <f t="shared" si="30"/>
        <v>0.2857142857142857</v>
      </c>
      <c r="CQ57" s="167">
        <f t="shared" si="30"/>
        <v>1.4285714285714286</v>
      </c>
      <c r="CR57" s="167">
        <f t="shared" si="30"/>
        <v>2</v>
      </c>
      <c r="CS57" s="167" t="e">
        <f t="shared" si="30"/>
        <v>#DIV/0!</v>
      </c>
      <c r="CT57" s="167">
        <f t="shared" si="30"/>
        <v>0.5</v>
      </c>
      <c r="CU57" s="167">
        <f t="shared" si="30"/>
        <v>1.2857142857142858</v>
      </c>
      <c r="CV57" s="167">
        <f t="shared" si="30"/>
        <v>2</v>
      </c>
      <c r="CW57" s="167">
        <f t="shared" si="30"/>
        <v>1</v>
      </c>
      <c r="CX57" s="167">
        <f t="shared" si="30"/>
        <v>0</v>
      </c>
      <c r="CY57" s="167">
        <f t="shared" si="30"/>
        <v>1</v>
      </c>
      <c r="CZ57" s="167">
        <f t="shared" si="30"/>
        <v>0</v>
      </c>
      <c r="DA57" s="167">
        <f t="shared" si="30"/>
        <v>1.1428571428571428</v>
      </c>
      <c r="DB57" s="167">
        <f t="shared" si="30"/>
        <v>0.14285714285714285</v>
      </c>
      <c r="DC57" s="167">
        <f t="shared" si="30"/>
        <v>1</v>
      </c>
      <c r="DD57" s="167">
        <f t="shared" si="30"/>
        <v>0</v>
      </c>
      <c r="DE57" s="167">
        <f>AVERAGE(DE4:DE50)</f>
        <v>1</v>
      </c>
      <c r="DF57" s="167">
        <f t="shared" si="30"/>
        <v>0</v>
      </c>
      <c r="DG57" s="167">
        <f t="shared" si="30"/>
        <v>1.7142857142857142</v>
      </c>
      <c r="DH57" s="167">
        <f t="shared" si="30"/>
        <v>15</v>
      </c>
      <c r="DI57" s="167">
        <f t="shared" si="30"/>
        <v>6.5</v>
      </c>
      <c r="DJ57" s="167">
        <f t="shared" si="30"/>
        <v>10.428571428571429</v>
      </c>
      <c r="DK57" s="167">
        <f t="shared" si="30"/>
        <v>1</v>
      </c>
      <c r="DL57" s="167" t="e">
        <f t="shared" si="30"/>
        <v>#DIV/0!</v>
      </c>
      <c r="DM57" s="167" t="e">
        <f t="shared" si="30"/>
        <v>#DIV/0!</v>
      </c>
      <c r="DN57" s="167">
        <f>AVERAGE(DN4:DN50)</f>
        <v>0</v>
      </c>
      <c r="DO57" s="167">
        <f t="shared" si="30"/>
        <v>1</v>
      </c>
      <c r="DP57" s="167" t="e">
        <f t="shared" si="30"/>
        <v>#DIV/0!</v>
      </c>
      <c r="DQ57" s="167" t="e">
        <f t="shared" si="30"/>
        <v>#DIV/0!</v>
      </c>
      <c r="DR57" s="167">
        <f>AVERAGE(DR4:DR50)</f>
        <v>0</v>
      </c>
      <c r="DS57" s="167">
        <f t="shared" si="30"/>
        <v>1</v>
      </c>
      <c r="DT57" s="167">
        <f t="shared" si="30"/>
        <v>0</v>
      </c>
      <c r="DU57" s="167">
        <f t="shared" si="30"/>
        <v>1.1428571428571428</v>
      </c>
      <c r="DV57" s="167">
        <f t="shared" si="30"/>
        <v>0.14285714285714285</v>
      </c>
      <c r="DW57" s="167">
        <f t="shared" si="30"/>
        <v>1</v>
      </c>
      <c r="DX57" s="167">
        <f t="shared" si="30"/>
        <v>0</v>
      </c>
    </row>
    <row r="58" spans="1:128" s="221" customFormat="1" ht="32.25" customHeight="1">
      <c r="A58" s="222" t="s">
        <v>762</v>
      </c>
      <c r="B58" s="219"/>
      <c r="C58" s="219"/>
      <c r="D58" s="219"/>
      <c r="E58" s="219"/>
      <c r="F58" s="219"/>
      <c r="G58" s="219"/>
      <c r="H58" s="219"/>
      <c r="I58" s="219"/>
      <c r="J58" s="220">
        <f>SUM(J56-J55)</f>
        <v>7</v>
      </c>
      <c r="K58" s="220">
        <f t="shared" ref="K58:BX58" si="32">SUM(K56-K55)</f>
        <v>7</v>
      </c>
      <c r="L58" s="220">
        <f t="shared" si="32"/>
        <v>7</v>
      </c>
      <c r="M58" s="220">
        <f t="shared" si="32"/>
        <v>7</v>
      </c>
      <c r="N58" s="220">
        <f t="shared" si="32"/>
        <v>7</v>
      </c>
      <c r="O58" s="220">
        <f t="shared" si="32"/>
        <v>7</v>
      </c>
      <c r="P58" s="220">
        <f t="shared" si="32"/>
        <v>7</v>
      </c>
      <c r="Q58" s="220">
        <f t="shared" si="32"/>
        <v>7</v>
      </c>
      <c r="R58" s="220">
        <f t="shared" si="32"/>
        <v>7</v>
      </c>
      <c r="S58" s="220">
        <f t="shared" si="32"/>
        <v>4</v>
      </c>
      <c r="T58" s="220">
        <f t="shared" si="32"/>
        <v>7</v>
      </c>
      <c r="U58" s="220">
        <f t="shared" si="32"/>
        <v>7</v>
      </c>
      <c r="V58" s="220">
        <f t="shared" si="32"/>
        <v>7</v>
      </c>
      <c r="W58" s="220">
        <f t="shared" si="32"/>
        <v>7</v>
      </c>
      <c r="X58" s="220">
        <f t="shared" si="32"/>
        <v>7</v>
      </c>
      <c r="Y58" s="220">
        <f t="shared" si="32"/>
        <v>7</v>
      </c>
      <c r="Z58" s="220">
        <f t="shared" si="32"/>
        <v>7</v>
      </c>
      <c r="AA58" s="220">
        <f t="shared" si="32"/>
        <v>7</v>
      </c>
      <c r="AB58" s="220">
        <f t="shared" si="32"/>
        <v>7</v>
      </c>
      <c r="AC58" s="220">
        <f t="shared" si="32"/>
        <v>7</v>
      </c>
      <c r="AD58" s="220">
        <f t="shared" si="32"/>
        <v>7</v>
      </c>
      <c r="AE58" s="220">
        <f t="shared" si="32"/>
        <v>7</v>
      </c>
      <c r="AF58" s="220">
        <f t="shared" si="32"/>
        <v>7</v>
      </c>
      <c r="AG58" s="220">
        <f t="shared" si="32"/>
        <v>7</v>
      </c>
      <c r="AH58" s="220">
        <f t="shared" si="32"/>
        <v>7</v>
      </c>
      <c r="AI58" s="220">
        <f t="shared" si="32"/>
        <v>7</v>
      </c>
      <c r="AJ58" s="220">
        <f t="shared" si="32"/>
        <v>7</v>
      </c>
      <c r="AK58" s="220">
        <f t="shared" si="32"/>
        <v>7</v>
      </c>
      <c r="AL58" s="220">
        <f t="shared" si="32"/>
        <v>7</v>
      </c>
      <c r="AM58" s="220">
        <f t="shared" si="32"/>
        <v>7</v>
      </c>
      <c r="AN58" s="220">
        <f t="shared" si="32"/>
        <v>7</v>
      </c>
      <c r="AO58" s="220">
        <f t="shared" si="32"/>
        <v>6</v>
      </c>
      <c r="AP58" s="220">
        <f t="shared" si="32"/>
        <v>3</v>
      </c>
      <c r="AQ58" s="220">
        <f t="shared" si="32"/>
        <v>7</v>
      </c>
      <c r="AR58" s="220">
        <f t="shared" si="32"/>
        <v>4</v>
      </c>
      <c r="AS58" s="220">
        <f t="shared" si="32"/>
        <v>7</v>
      </c>
      <c r="AT58" s="220">
        <f t="shared" si="32"/>
        <v>0</v>
      </c>
      <c r="AU58" s="220">
        <f t="shared" si="32"/>
        <v>7</v>
      </c>
      <c r="AV58" s="220">
        <f t="shared" si="32"/>
        <v>0</v>
      </c>
      <c r="AW58" s="220">
        <f t="shared" si="32"/>
        <v>7</v>
      </c>
      <c r="AX58" s="220">
        <f t="shared" si="32"/>
        <v>1</v>
      </c>
      <c r="AY58" s="220">
        <f t="shared" si="32"/>
        <v>7</v>
      </c>
      <c r="AZ58" s="220">
        <f t="shared" si="32"/>
        <v>0</v>
      </c>
      <c r="BA58" s="220">
        <f t="shared" si="32"/>
        <v>7</v>
      </c>
      <c r="BB58" s="220">
        <f t="shared" si="32"/>
        <v>2</v>
      </c>
      <c r="BC58" s="220">
        <f t="shared" si="32"/>
        <v>7</v>
      </c>
      <c r="BD58" s="220">
        <f t="shared" si="32"/>
        <v>1</v>
      </c>
      <c r="BE58" s="220">
        <f t="shared" si="32"/>
        <v>7</v>
      </c>
      <c r="BF58" s="220">
        <f t="shared" si="32"/>
        <v>0</v>
      </c>
      <c r="BG58" s="220">
        <f t="shared" si="32"/>
        <v>7</v>
      </c>
      <c r="BH58" s="220">
        <f t="shared" si="32"/>
        <v>0</v>
      </c>
      <c r="BI58" s="220">
        <f t="shared" si="32"/>
        <v>7</v>
      </c>
      <c r="BJ58" s="220">
        <f t="shared" si="32"/>
        <v>1</v>
      </c>
      <c r="BK58" s="220">
        <f t="shared" si="32"/>
        <v>7</v>
      </c>
      <c r="BL58" s="220">
        <f t="shared" si="32"/>
        <v>1</v>
      </c>
      <c r="BM58" s="220">
        <f t="shared" si="32"/>
        <v>7</v>
      </c>
      <c r="BN58" s="220">
        <f t="shared" si="32"/>
        <v>0</v>
      </c>
      <c r="BO58" s="220">
        <f t="shared" si="32"/>
        <v>0</v>
      </c>
      <c r="BP58" s="220">
        <f t="shared" si="32"/>
        <v>0</v>
      </c>
      <c r="BQ58" s="220">
        <f>SUM(BQ56-BQ55)</f>
        <v>0</v>
      </c>
      <c r="BR58" s="220">
        <f t="shared" si="32"/>
        <v>7</v>
      </c>
      <c r="BS58" s="220">
        <f t="shared" si="32"/>
        <v>1</v>
      </c>
      <c r="BT58" s="220">
        <f t="shared" si="32"/>
        <v>0</v>
      </c>
      <c r="BU58" s="220">
        <f t="shared" si="32"/>
        <v>0</v>
      </c>
      <c r="BV58" s="220">
        <f>SUM(BV56-BV55)</f>
        <v>1</v>
      </c>
      <c r="BW58" s="220">
        <f t="shared" si="32"/>
        <v>7</v>
      </c>
      <c r="BX58" s="220">
        <f t="shared" si="32"/>
        <v>0</v>
      </c>
      <c r="BY58" s="220">
        <f t="shared" ref="BY58:DX58" si="33">SUM(BY56-BY55)</f>
        <v>7</v>
      </c>
      <c r="BZ58" s="220">
        <f t="shared" si="33"/>
        <v>1</v>
      </c>
      <c r="CA58" s="220">
        <f t="shared" si="33"/>
        <v>7</v>
      </c>
      <c r="CB58" s="220">
        <f t="shared" si="33"/>
        <v>2</v>
      </c>
      <c r="CC58" s="220">
        <f t="shared" si="33"/>
        <v>7</v>
      </c>
      <c r="CD58" s="220">
        <f t="shared" si="33"/>
        <v>4</v>
      </c>
      <c r="CE58" s="220">
        <f t="shared" si="33"/>
        <v>7</v>
      </c>
      <c r="CF58" s="220">
        <f t="shared" si="33"/>
        <v>0</v>
      </c>
      <c r="CG58" s="220">
        <f t="shared" si="33"/>
        <v>0</v>
      </c>
      <c r="CH58" s="220">
        <f>SUM(CH56-CH55)</f>
        <v>0</v>
      </c>
      <c r="CI58" s="220">
        <f t="shared" si="33"/>
        <v>7</v>
      </c>
      <c r="CJ58" s="220">
        <f t="shared" si="33"/>
        <v>1</v>
      </c>
      <c r="CK58" s="220">
        <f t="shared" si="33"/>
        <v>7</v>
      </c>
      <c r="CL58" s="220">
        <f t="shared" si="33"/>
        <v>2</v>
      </c>
      <c r="CM58" s="220">
        <f t="shared" si="33"/>
        <v>0</v>
      </c>
      <c r="CN58" s="220">
        <f t="shared" ref="CN58" si="34">SUM(CN56-CN55)</f>
        <v>2</v>
      </c>
      <c r="CO58" s="220">
        <f t="shared" si="33"/>
        <v>7</v>
      </c>
      <c r="CP58" s="220">
        <f t="shared" si="33"/>
        <v>2</v>
      </c>
      <c r="CQ58" s="220">
        <f t="shared" si="33"/>
        <v>7</v>
      </c>
      <c r="CR58" s="220">
        <f t="shared" si="33"/>
        <v>2</v>
      </c>
      <c r="CS58" s="220">
        <f t="shared" si="33"/>
        <v>0</v>
      </c>
      <c r="CT58" s="220">
        <f t="shared" si="33"/>
        <v>2</v>
      </c>
      <c r="CU58" s="220">
        <f t="shared" si="33"/>
        <v>7</v>
      </c>
      <c r="CV58" s="220">
        <f t="shared" si="33"/>
        <v>1</v>
      </c>
      <c r="CW58" s="220">
        <f t="shared" si="33"/>
        <v>7</v>
      </c>
      <c r="CX58" s="220">
        <f t="shared" si="33"/>
        <v>0</v>
      </c>
      <c r="CY58" s="220">
        <f t="shared" si="33"/>
        <v>7</v>
      </c>
      <c r="CZ58" s="220">
        <f t="shared" si="33"/>
        <v>0</v>
      </c>
      <c r="DA58" s="220">
        <f t="shared" si="33"/>
        <v>7</v>
      </c>
      <c r="DB58" s="220">
        <f t="shared" si="33"/>
        <v>1</v>
      </c>
      <c r="DC58" s="220">
        <f t="shared" si="33"/>
        <v>7</v>
      </c>
      <c r="DD58" s="220">
        <f t="shared" si="33"/>
        <v>0</v>
      </c>
      <c r="DE58" s="220">
        <f t="shared" si="33"/>
        <v>7</v>
      </c>
      <c r="DF58" s="220">
        <f t="shared" si="33"/>
        <v>0</v>
      </c>
      <c r="DG58" s="220">
        <f t="shared" si="33"/>
        <v>7</v>
      </c>
      <c r="DH58" s="220">
        <f t="shared" si="33"/>
        <v>0</v>
      </c>
      <c r="DI58" s="220">
        <f t="shared" si="33"/>
        <v>1</v>
      </c>
      <c r="DJ58" s="220">
        <f t="shared" si="33"/>
        <v>1</v>
      </c>
      <c r="DK58" s="220">
        <f t="shared" si="33"/>
        <v>7</v>
      </c>
      <c r="DL58" s="220">
        <f t="shared" si="33"/>
        <v>0</v>
      </c>
      <c r="DM58" s="220">
        <f t="shared" si="33"/>
        <v>0</v>
      </c>
      <c r="DN58" s="220">
        <f>SUM(DN56-DN55)</f>
        <v>0</v>
      </c>
      <c r="DO58" s="220">
        <f t="shared" si="33"/>
        <v>7</v>
      </c>
      <c r="DP58" s="220">
        <f t="shared" si="33"/>
        <v>0</v>
      </c>
      <c r="DQ58" s="220">
        <f t="shared" si="33"/>
        <v>0</v>
      </c>
      <c r="DR58" s="220">
        <f>SUM(DR56-DR55)</f>
        <v>0</v>
      </c>
      <c r="DS58" s="220">
        <f t="shared" si="33"/>
        <v>7</v>
      </c>
      <c r="DT58" s="220">
        <f t="shared" si="33"/>
        <v>0</v>
      </c>
      <c r="DU58" s="220">
        <f t="shared" si="33"/>
        <v>7</v>
      </c>
      <c r="DV58" s="220">
        <f t="shared" si="33"/>
        <v>1</v>
      </c>
      <c r="DW58" s="220">
        <f t="shared" si="33"/>
        <v>7</v>
      </c>
      <c r="DX58" s="220">
        <f t="shared" si="33"/>
        <v>0</v>
      </c>
    </row>
    <row r="59" spans="1:128" ht="27.75" customHeight="1" thickBot="1">
      <c r="A59" s="171" t="s">
        <v>688</v>
      </c>
      <c r="B59" s="148"/>
      <c r="C59" s="148"/>
      <c r="D59" s="148"/>
      <c r="E59" s="148"/>
      <c r="F59" s="148"/>
      <c r="G59" s="148"/>
      <c r="H59" s="148"/>
      <c r="I59" s="148"/>
      <c r="J59" s="172">
        <f t="shared" ref="J59:BW59" si="35">STDEV(J4:J50)</f>
        <v>0.37796447300922653</v>
      </c>
      <c r="K59" s="173">
        <f t="shared" si="35"/>
        <v>0.5345224838248489</v>
      </c>
      <c r="L59" s="173">
        <f t="shared" si="35"/>
        <v>0.5345224838248489</v>
      </c>
      <c r="M59" s="173">
        <f t="shared" si="35"/>
        <v>0.5345224838248489</v>
      </c>
      <c r="N59" s="173">
        <f t="shared" si="35"/>
        <v>0.5345224838248489</v>
      </c>
      <c r="O59" s="173">
        <f t="shared" si="35"/>
        <v>0.48795003647426693</v>
      </c>
      <c r="P59" s="173">
        <f t="shared" si="35"/>
        <v>0</v>
      </c>
      <c r="Q59" s="173">
        <f t="shared" si="35"/>
        <v>0</v>
      </c>
      <c r="R59" s="173">
        <f t="shared" si="35"/>
        <v>0.37796447300922653</v>
      </c>
      <c r="S59" s="173">
        <f t="shared" si="35"/>
        <v>0.5</v>
      </c>
      <c r="T59" s="173">
        <f t="shared" si="35"/>
        <v>0.48795003647426693</v>
      </c>
      <c r="U59" s="173">
        <f t="shared" si="35"/>
        <v>0.37796447300922653</v>
      </c>
      <c r="V59" s="173">
        <f t="shared" si="35"/>
        <v>0.5345224838248489</v>
      </c>
      <c r="W59" s="173">
        <f t="shared" si="35"/>
        <v>0.5345224838248489</v>
      </c>
      <c r="X59" s="173">
        <f t="shared" si="35"/>
        <v>0.5345224838248489</v>
      </c>
      <c r="Y59" s="174">
        <f t="shared" si="35"/>
        <v>0.37796447300922653</v>
      </c>
      <c r="Z59" s="173">
        <f t="shared" si="35"/>
        <v>0.5345224838248489</v>
      </c>
      <c r="AA59" s="173">
        <f t="shared" si="35"/>
        <v>0.5345224838248489</v>
      </c>
      <c r="AB59" s="173">
        <f t="shared" si="35"/>
        <v>0.37796447300922653</v>
      </c>
      <c r="AC59" s="173">
        <f t="shared" si="35"/>
        <v>0.5345224838248489</v>
      </c>
      <c r="AD59" s="173">
        <f t="shared" si="35"/>
        <v>0.37796447300922653</v>
      </c>
      <c r="AE59" s="173">
        <f t="shared" si="35"/>
        <v>0.37796447300922653</v>
      </c>
      <c r="AF59" s="173">
        <f t="shared" si="35"/>
        <v>0.57735026918962573</v>
      </c>
      <c r="AG59" s="173">
        <f t="shared" si="35"/>
        <v>0.37796447300922653</v>
      </c>
      <c r="AH59" s="173">
        <f t="shared" si="35"/>
        <v>0.48795003647426693</v>
      </c>
      <c r="AI59" s="173">
        <f t="shared" si="35"/>
        <v>0.37796447300922653</v>
      </c>
      <c r="AJ59" s="173">
        <f t="shared" si="35"/>
        <v>0.37796447300922653</v>
      </c>
      <c r="AK59" s="173">
        <f t="shared" si="35"/>
        <v>0.37796447300922653</v>
      </c>
      <c r="AL59" s="173">
        <f t="shared" si="35"/>
        <v>0.57735026918962573</v>
      </c>
      <c r="AM59" s="173">
        <f t="shared" si="35"/>
        <v>0.75592894601845462</v>
      </c>
      <c r="AN59" s="173">
        <f t="shared" si="35"/>
        <v>0.81649658092772603</v>
      </c>
      <c r="AO59" s="173">
        <f t="shared" si="35"/>
        <v>0.51639777949432275</v>
      </c>
      <c r="AP59" s="175">
        <f t="shared" si="35"/>
        <v>1.1547005383792515</v>
      </c>
      <c r="AQ59" s="175">
        <f t="shared" si="35"/>
        <v>0.48795003647426632</v>
      </c>
      <c r="AR59" s="173">
        <f t="shared" si="35"/>
        <v>0</v>
      </c>
      <c r="AS59" s="175">
        <f t="shared" si="35"/>
        <v>0</v>
      </c>
      <c r="AT59" s="173">
        <f t="shared" si="35"/>
        <v>0</v>
      </c>
      <c r="AU59" s="175">
        <f t="shared" si="35"/>
        <v>0.48795003647426632</v>
      </c>
      <c r="AV59" s="173">
        <f t="shared" si="35"/>
        <v>0</v>
      </c>
      <c r="AW59" s="175">
        <f t="shared" si="35"/>
        <v>0.48795003647426632</v>
      </c>
      <c r="AX59" s="173">
        <f t="shared" si="35"/>
        <v>0.37796447300922725</v>
      </c>
      <c r="AY59" s="175">
        <f t="shared" si="35"/>
        <v>0.37796447300922731</v>
      </c>
      <c r="AZ59" s="173">
        <f t="shared" si="35"/>
        <v>0</v>
      </c>
      <c r="BA59" s="175">
        <f t="shared" si="35"/>
        <v>0.53452248382484868</v>
      </c>
      <c r="BB59" s="173">
        <f t="shared" si="35"/>
        <v>0.7867957924694432</v>
      </c>
      <c r="BC59" s="175">
        <f t="shared" si="35"/>
        <v>0.48795003647426666</v>
      </c>
      <c r="BD59" s="173">
        <f t="shared" si="35"/>
        <v>0.37796447300922725</v>
      </c>
      <c r="BE59" s="175">
        <f t="shared" si="35"/>
        <v>0.53452248382484868</v>
      </c>
      <c r="BF59" s="173">
        <f t="shared" si="35"/>
        <v>2.2677868380553634</v>
      </c>
      <c r="BG59" s="175">
        <f t="shared" si="35"/>
        <v>0.53452248382484868</v>
      </c>
      <c r="BH59" s="173">
        <f t="shared" si="35"/>
        <v>0</v>
      </c>
      <c r="BI59" s="175">
        <f t="shared" si="35"/>
        <v>0.5345224838248489</v>
      </c>
      <c r="BJ59" s="173">
        <f t="shared" si="35"/>
        <v>0.75592894601845451</v>
      </c>
      <c r="BK59" s="175">
        <f t="shared" si="35"/>
        <v>0.48795003647426666</v>
      </c>
      <c r="BL59" s="173">
        <f t="shared" si="35"/>
        <v>0.37796447300922725</v>
      </c>
      <c r="BM59" s="175">
        <f t="shared" si="35"/>
        <v>0.37796447300922731</v>
      </c>
      <c r="BN59" s="175">
        <f t="shared" si="35"/>
        <v>2.9439202887759466</v>
      </c>
      <c r="BO59" s="175" t="e">
        <f t="shared" si="35"/>
        <v>#DIV/0!</v>
      </c>
      <c r="BP59" s="173" t="e">
        <f t="shared" si="35"/>
        <v>#DIV/0!</v>
      </c>
      <c r="BQ59" s="173">
        <f>STDEV(BQ4:BQ50)</f>
        <v>6.202917900165251</v>
      </c>
      <c r="BR59" s="175">
        <f t="shared" si="35"/>
        <v>0.5345224838248489</v>
      </c>
      <c r="BS59" s="175">
        <f t="shared" si="35"/>
        <v>2</v>
      </c>
      <c r="BT59" s="175" t="e">
        <f t="shared" si="35"/>
        <v>#DIV/0!</v>
      </c>
      <c r="BU59" s="173" t="e">
        <f t="shared" si="35"/>
        <v>#DIV/0!</v>
      </c>
      <c r="BV59" s="173">
        <f>STDEV(BV4:BV50)</f>
        <v>2.4299715851758235</v>
      </c>
      <c r="BW59" s="175">
        <f t="shared" si="35"/>
        <v>0.53452248382484868</v>
      </c>
      <c r="BX59" s="175">
        <f t="shared" ref="BX59:DX59" si="36">STDEV(BX4:BX50)</f>
        <v>9.8994949366116654</v>
      </c>
      <c r="BY59" s="175">
        <f t="shared" si="36"/>
        <v>0.48795003647426666</v>
      </c>
      <c r="BZ59" s="175">
        <f t="shared" si="36"/>
        <v>0.40824829046386302</v>
      </c>
      <c r="CA59" s="175">
        <f t="shared" si="36"/>
        <v>0.53452248382484868</v>
      </c>
      <c r="CB59" s="175">
        <f t="shared" si="36"/>
        <v>0.4879500364742666</v>
      </c>
      <c r="CC59" s="175">
        <f t="shared" si="36"/>
        <v>0.5345224838248489</v>
      </c>
      <c r="CD59" s="175">
        <f t="shared" si="36"/>
        <v>0.53452248382484879</v>
      </c>
      <c r="CE59" s="175">
        <f t="shared" si="36"/>
        <v>0</v>
      </c>
      <c r="CF59" s="175" t="e">
        <f t="shared" si="36"/>
        <v>#DIV/0!</v>
      </c>
      <c r="CG59" s="175" t="e">
        <f t="shared" si="36"/>
        <v>#DIV/0!</v>
      </c>
      <c r="CH59" s="175">
        <f>STDEV(CH4:CH50)</f>
        <v>0</v>
      </c>
      <c r="CI59" s="175">
        <f t="shared" si="36"/>
        <v>0.5345224838248489</v>
      </c>
      <c r="CJ59" s="175">
        <f t="shared" si="36"/>
        <v>1.4960264830861913</v>
      </c>
      <c r="CK59" s="175">
        <f t="shared" si="36"/>
        <v>0.53452248382484868</v>
      </c>
      <c r="CL59" s="175">
        <f t="shared" si="36"/>
        <v>1.5275252316519468</v>
      </c>
      <c r="CM59" s="175" t="e">
        <f t="shared" si="36"/>
        <v>#DIV/0!</v>
      </c>
      <c r="CN59" s="175">
        <f t="shared" ref="CN59" si="37">STDEV(CN4:CN50)</f>
        <v>1.5275252316519468</v>
      </c>
      <c r="CO59" s="175">
        <f t="shared" si="36"/>
        <v>0.53452248382484868</v>
      </c>
      <c r="CP59" s="175">
        <f t="shared" si="36"/>
        <v>0.4879500364742666</v>
      </c>
      <c r="CQ59" s="175">
        <f t="shared" si="36"/>
        <v>0.53452248382484868</v>
      </c>
      <c r="CR59" s="175">
        <f t="shared" si="36"/>
        <v>0</v>
      </c>
      <c r="CS59" s="175" t="e">
        <f t="shared" si="36"/>
        <v>#DIV/0!</v>
      </c>
      <c r="CT59" s="175">
        <f t="shared" si="36"/>
        <v>0.92582009977255142</v>
      </c>
      <c r="CU59" s="175">
        <f t="shared" si="36"/>
        <v>0.48795003647426666</v>
      </c>
      <c r="CV59" s="175" t="e">
        <f t="shared" si="36"/>
        <v>#DIV/0!</v>
      </c>
      <c r="CW59" s="175">
        <f t="shared" si="36"/>
        <v>0</v>
      </c>
      <c r="CX59" s="175">
        <f t="shared" si="36"/>
        <v>0</v>
      </c>
      <c r="CY59" s="175">
        <f t="shared" si="36"/>
        <v>0</v>
      </c>
      <c r="CZ59" s="175">
        <f t="shared" si="36"/>
        <v>0</v>
      </c>
      <c r="DA59" s="175">
        <f t="shared" si="36"/>
        <v>0.37796447300922731</v>
      </c>
      <c r="DB59" s="175">
        <f t="shared" si="36"/>
        <v>0.37796447300922725</v>
      </c>
      <c r="DC59" s="175">
        <f t="shared" si="36"/>
        <v>0</v>
      </c>
      <c r="DD59" s="175">
        <f t="shared" si="36"/>
        <v>0</v>
      </c>
      <c r="DE59" s="175">
        <f t="shared" si="36"/>
        <v>0</v>
      </c>
      <c r="DF59" s="175">
        <f t="shared" si="36"/>
        <v>0</v>
      </c>
      <c r="DG59" s="175">
        <f t="shared" si="36"/>
        <v>0.48795003647426632</v>
      </c>
      <c r="DH59" s="175">
        <f t="shared" si="36"/>
        <v>0</v>
      </c>
      <c r="DI59" s="175">
        <f t="shared" si="36"/>
        <v>4.9497474683058327</v>
      </c>
      <c r="DJ59" s="175">
        <f t="shared" si="36"/>
        <v>9.5543557755462647</v>
      </c>
      <c r="DK59" s="175">
        <f t="shared" si="36"/>
        <v>0</v>
      </c>
      <c r="DL59" s="175" t="e">
        <f t="shared" si="36"/>
        <v>#DIV/0!</v>
      </c>
      <c r="DM59" s="175" t="e">
        <f t="shared" si="36"/>
        <v>#DIV/0!</v>
      </c>
      <c r="DN59" s="175">
        <f>STDEV(DN4:DN50)</f>
        <v>0</v>
      </c>
      <c r="DO59" s="175">
        <f t="shared" si="36"/>
        <v>0</v>
      </c>
      <c r="DP59" s="175" t="e">
        <f t="shared" si="36"/>
        <v>#DIV/0!</v>
      </c>
      <c r="DQ59" s="175" t="e">
        <f t="shared" si="36"/>
        <v>#DIV/0!</v>
      </c>
      <c r="DR59" s="175">
        <f>STDEV(DR4:DR50)</f>
        <v>0</v>
      </c>
      <c r="DS59" s="175">
        <f t="shared" si="36"/>
        <v>0</v>
      </c>
      <c r="DT59" s="175">
        <f t="shared" si="36"/>
        <v>0</v>
      </c>
      <c r="DU59" s="175">
        <f t="shared" si="36"/>
        <v>0.37796447300922731</v>
      </c>
      <c r="DV59" s="175">
        <f t="shared" si="36"/>
        <v>0.37796447300922725</v>
      </c>
      <c r="DW59" s="175">
        <f t="shared" si="36"/>
        <v>0</v>
      </c>
      <c r="DX59" s="175">
        <f t="shared" si="36"/>
        <v>0</v>
      </c>
    </row>
    <row r="60" spans="1:128" ht="32.25" customHeight="1" thickTop="1">
      <c r="A60" s="147" t="s">
        <v>761</v>
      </c>
      <c r="B60" s="148"/>
      <c r="C60" s="148"/>
      <c r="D60" s="148"/>
      <c r="E60" s="148"/>
      <c r="F60" s="148"/>
      <c r="G60" s="148"/>
      <c r="H60" s="148"/>
      <c r="I60" s="148"/>
      <c r="J60" s="168"/>
      <c r="K60" s="169"/>
      <c r="L60" s="169"/>
      <c r="M60" s="169"/>
      <c r="N60" s="169"/>
      <c r="O60" s="169"/>
      <c r="P60" s="169"/>
      <c r="Q60" s="169"/>
      <c r="R60" s="170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70"/>
      <c r="AH60" s="169"/>
      <c r="AI60" s="169"/>
      <c r="AJ60" s="169"/>
      <c r="AK60" s="169">
        <f t="shared" ref="AK60:AP60" si="38">SUM(AK52*100/AK58)</f>
        <v>85.714285714285708</v>
      </c>
      <c r="AL60" s="169">
        <f t="shared" si="38"/>
        <v>14.285714285714286</v>
      </c>
      <c r="AM60" s="169">
        <f t="shared" si="38"/>
        <v>42.857142857142854</v>
      </c>
      <c r="AN60" s="169">
        <f t="shared" si="38"/>
        <v>28.571428571428573</v>
      </c>
      <c r="AO60" s="169">
        <f t="shared" si="38"/>
        <v>66.666666666666671</v>
      </c>
      <c r="AP60" s="169">
        <f t="shared" si="38"/>
        <v>33.333333333333336</v>
      </c>
      <c r="AQ60" s="170">
        <f>SUM(AQ53*100/AQ58)</f>
        <v>71.428571428571431</v>
      </c>
      <c r="AR60" s="170">
        <f>SUM(AR53*100/AR58)</f>
        <v>0</v>
      </c>
      <c r="AS60" s="170">
        <f>SUM(AS53*100/AS58)</f>
        <v>100</v>
      </c>
      <c r="AT60" s="170" t="e">
        <f>SUM(AT53*100/AT58)</f>
        <v>#DIV/0!</v>
      </c>
      <c r="AU60" s="170">
        <f>SUM(AU53*100/AU58)</f>
        <v>71.428571428571431</v>
      </c>
      <c r="AV60" s="170" t="e">
        <f t="shared" ref="AV60:DM60" si="39">SUM(AV53*100/AV58)</f>
        <v>#DIV/0!</v>
      </c>
      <c r="AW60" s="170">
        <f t="shared" si="39"/>
        <v>71.428571428571431</v>
      </c>
      <c r="AX60" s="170">
        <f t="shared" si="39"/>
        <v>0</v>
      </c>
      <c r="AY60" s="170">
        <f t="shared" si="39"/>
        <v>85.714285714285708</v>
      </c>
      <c r="AZ60" s="170" t="e">
        <f t="shared" si="39"/>
        <v>#DIV/0!</v>
      </c>
      <c r="BA60" s="170">
        <f t="shared" si="39"/>
        <v>42.857142857142854</v>
      </c>
      <c r="BB60" s="170">
        <f t="shared" si="39"/>
        <v>50</v>
      </c>
      <c r="BC60" s="170">
        <f t="shared" si="39"/>
        <v>28.571428571428573</v>
      </c>
      <c r="BD60" s="170">
        <f t="shared" si="39"/>
        <v>0</v>
      </c>
      <c r="BE60" s="170">
        <f t="shared" si="39"/>
        <v>42.857142857142854</v>
      </c>
      <c r="BF60" s="170" t="e">
        <f t="shared" si="39"/>
        <v>#DIV/0!</v>
      </c>
      <c r="BG60" s="170">
        <f t="shared" si="39"/>
        <v>42.857142857142854</v>
      </c>
      <c r="BH60" s="170" t="e">
        <f t="shared" si="39"/>
        <v>#DIV/0!</v>
      </c>
      <c r="BI60" s="170">
        <f t="shared" si="39"/>
        <v>57.142857142857146</v>
      </c>
      <c r="BJ60" s="170">
        <f t="shared" si="39"/>
        <v>100</v>
      </c>
      <c r="BK60" s="170">
        <f t="shared" si="39"/>
        <v>28.571428571428573</v>
      </c>
      <c r="BL60" s="170">
        <f t="shared" si="39"/>
        <v>0</v>
      </c>
      <c r="BM60" s="170">
        <f t="shared" si="39"/>
        <v>85.714285714285708</v>
      </c>
      <c r="BN60" s="170" t="e">
        <f t="shared" si="39"/>
        <v>#DIV/0!</v>
      </c>
      <c r="BO60" s="170" t="e">
        <f t="shared" si="39"/>
        <v>#DIV/0!</v>
      </c>
      <c r="BP60" s="170" t="e">
        <f t="shared" si="39"/>
        <v>#DIV/0!</v>
      </c>
      <c r="BQ60" s="170" t="e">
        <f>SUM(BQ53*100/BQ58)</f>
        <v>#DIV/0!</v>
      </c>
      <c r="BR60" s="170">
        <f t="shared" si="39"/>
        <v>57.142857142857146</v>
      </c>
      <c r="BS60" s="170">
        <f t="shared" si="39"/>
        <v>100</v>
      </c>
      <c r="BT60" s="170" t="e">
        <f t="shared" si="39"/>
        <v>#DIV/0!</v>
      </c>
      <c r="BU60" s="170" t="e">
        <f t="shared" si="39"/>
        <v>#DIV/0!</v>
      </c>
      <c r="BV60" s="170">
        <f>SUM(BV53*100/BV58)</f>
        <v>100</v>
      </c>
      <c r="BW60" s="170">
        <f t="shared" si="39"/>
        <v>42.857142857142854</v>
      </c>
      <c r="BX60" s="170" t="e">
        <f t="shared" si="39"/>
        <v>#DIV/0!</v>
      </c>
      <c r="BY60" s="170">
        <f t="shared" si="39"/>
        <v>28.571428571428573</v>
      </c>
      <c r="BZ60" s="170">
        <f t="shared" si="39"/>
        <v>0</v>
      </c>
      <c r="CA60" s="170">
        <f t="shared" si="39"/>
        <v>42.857142857142854</v>
      </c>
      <c r="CB60" s="170">
        <f t="shared" si="39"/>
        <v>0</v>
      </c>
      <c r="CC60" s="170">
        <f t="shared" si="39"/>
        <v>57.142857142857146</v>
      </c>
      <c r="CD60" s="170">
        <f t="shared" si="39"/>
        <v>0</v>
      </c>
      <c r="CE60" s="170">
        <f t="shared" si="39"/>
        <v>0</v>
      </c>
      <c r="CF60" s="170" t="e">
        <f t="shared" si="39"/>
        <v>#DIV/0!</v>
      </c>
      <c r="CG60" s="170" t="e">
        <f t="shared" si="39"/>
        <v>#DIV/0!</v>
      </c>
      <c r="CH60" s="170" t="e">
        <f>SUM(CH53*100/CH58)</f>
        <v>#DIV/0!</v>
      </c>
      <c r="CI60" s="170">
        <f t="shared" si="39"/>
        <v>57.142857142857146</v>
      </c>
      <c r="CJ60" s="170">
        <f t="shared" si="39"/>
        <v>0</v>
      </c>
      <c r="CK60" s="170">
        <f t="shared" si="39"/>
        <v>42.857142857142854</v>
      </c>
      <c r="CL60" s="170">
        <f t="shared" si="39"/>
        <v>50</v>
      </c>
      <c r="CM60" s="170" t="e">
        <f t="shared" si="39"/>
        <v>#DIV/0!</v>
      </c>
      <c r="CN60" s="170">
        <f t="shared" ref="CN60" si="40">SUM(CN53*100/CN58)</f>
        <v>50</v>
      </c>
      <c r="CO60" s="170">
        <f t="shared" si="39"/>
        <v>42.857142857142854</v>
      </c>
      <c r="CP60" s="170">
        <f t="shared" si="39"/>
        <v>0</v>
      </c>
      <c r="CQ60" s="170">
        <f t="shared" si="39"/>
        <v>42.857142857142854</v>
      </c>
      <c r="CR60" s="170">
        <f t="shared" si="39"/>
        <v>100</v>
      </c>
      <c r="CS60" s="170" t="e">
        <f t="shared" si="39"/>
        <v>#DIV/0!</v>
      </c>
      <c r="CT60" s="170">
        <f t="shared" si="39"/>
        <v>100</v>
      </c>
      <c r="CU60" s="170">
        <f t="shared" si="39"/>
        <v>28.571428571428573</v>
      </c>
      <c r="CV60" s="170">
        <f t="shared" si="39"/>
        <v>100</v>
      </c>
      <c r="CW60" s="170">
        <f t="shared" si="39"/>
        <v>0</v>
      </c>
      <c r="CX60" s="170" t="e">
        <f t="shared" si="39"/>
        <v>#DIV/0!</v>
      </c>
      <c r="CY60" s="170">
        <f t="shared" si="39"/>
        <v>0</v>
      </c>
      <c r="CZ60" s="170" t="e">
        <f t="shared" si="39"/>
        <v>#DIV/0!</v>
      </c>
      <c r="DA60" s="170">
        <f t="shared" si="39"/>
        <v>14.285714285714286</v>
      </c>
      <c r="DB60" s="170">
        <f t="shared" si="39"/>
        <v>0</v>
      </c>
      <c r="DC60" s="170">
        <f t="shared" si="39"/>
        <v>0</v>
      </c>
      <c r="DD60" s="170" t="e">
        <f t="shared" si="39"/>
        <v>#DIV/0!</v>
      </c>
      <c r="DE60" s="170">
        <f t="shared" si="39"/>
        <v>0</v>
      </c>
      <c r="DF60" s="170" t="e">
        <f t="shared" si="39"/>
        <v>#DIV/0!</v>
      </c>
      <c r="DG60" s="170">
        <f t="shared" si="39"/>
        <v>71.428571428571431</v>
      </c>
      <c r="DH60" s="170" t="e">
        <f t="shared" si="39"/>
        <v>#DIV/0!</v>
      </c>
      <c r="DI60" s="170">
        <f t="shared" si="39"/>
        <v>0</v>
      </c>
      <c r="DJ60" s="170">
        <f t="shared" si="39"/>
        <v>0</v>
      </c>
      <c r="DK60" s="170">
        <f t="shared" si="39"/>
        <v>0</v>
      </c>
      <c r="DL60" s="170" t="e">
        <f t="shared" si="39"/>
        <v>#DIV/0!</v>
      </c>
      <c r="DM60" s="170" t="e">
        <f t="shared" si="39"/>
        <v>#DIV/0!</v>
      </c>
      <c r="DN60" s="170" t="e">
        <f>SUM(DN53*100/DN58)</f>
        <v>#DIV/0!</v>
      </c>
      <c r="DO60" s="170">
        <f t="shared" ref="DO60:DX60" si="41">SUM(DO53*100/DO58)</f>
        <v>0</v>
      </c>
      <c r="DP60" s="170" t="e">
        <f t="shared" si="41"/>
        <v>#DIV/0!</v>
      </c>
      <c r="DQ60" s="170" t="e">
        <f t="shared" si="41"/>
        <v>#DIV/0!</v>
      </c>
      <c r="DR60" s="170" t="e">
        <f>SUM(DR53*100/DR58)</f>
        <v>#DIV/0!</v>
      </c>
      <c r="DS60" s="170">
        <f t="shared" si="41"/>
        <v>0</v>
      </c>
      <c r="DT60" s="170" t="e">
        <f t="shared" si="41"/>
        <v>#DIV/0!</v>
      </c>
      <c r="DU60" s="170">
        <f t="shared" si="41"/>
        <v>14.285714285714286</v>
      </c>
      <c r="DV60" s="170">
        <f t="shared" si="41"/>
        <v>0</v>
      </c>
      <c r="DW60" s="170">
        <f t="shared" si="41"/>
        <v>0</v>
      </c>
      <c r="DX60" s="170" t="e">
        <f t="shared" si="41"/>
        <v>#DIV/0!</v>
      </c>
    </row>
    <row r="61" spans="1:128" ht="75">
      <c r="AQ61" s="133">
        <f>SUM(AQ60/AQ58)</f>
        <v>10.204081632653061</v>
      </c>
      <c r="AU61" s="133" t="str">
        <f>IF(AU60&lt;51,"1",IF(AU60&lt;71," 2","3"))</f>
        <v>3</v>
      </c>
      <c r="AY61" s="133" t="str">
        <f>IF(AY60&lt;50,"1",IF(AY60&lt;71," 2","3"))</f>
        <v>3</v>
      </c>
      <c r="AZ61" s="133" t="e">
        <f>IF(AZ60&lt;51,"1",IF(AZ60&lt;71," 2","3"))</f>
        <v>#DIV/0!</v>
      </c>
      <c r="BA61" s="133" t="str">
        <f>IF(BA60&lt;51,"1",IF(BA60&lt;71," 2","3"))</f>
        <v>1</v>
      </c>
      <c r="BY61" s="133">
        <f>SUM(BY53/BY58)</f>
        <v>0.2857142857142857</v>
      </c>
      <c r="CA61" s="133">
        <f t="shared" ref="CA61:CI61" si="42">SUM(CA53/CA58)</f>
        <v>0.42857142857142855</v>
      </c>
      <c r="CB61" s="133">
        <f t="shared" si="42"/>
        <v>0</v>
      </c>
      <c r="CC61" s="133">
        <f t="shared" si="42"/>
        <v>0.5714285714285714</v>
      </c>
      <c r="CE61" s="133">
        <f t="shared" si="42"/>
        <v>0</v>
      </c>
      <c r="CF61" s="133" t="e">
        <f t="shared" si="42"/>
        <v>#DIV/0!</v>
      </c>
      <c r="CI61" s="133">
        <f t="shared" si="42"/>
        <v>0.5714285714285714</v>
      </c>
      <c r="DE61" s="221">
        <f>SUM(DE53/DE58)</f>
        <v>0</v>
      </c>
      <c r="DO61" s="221">
        <f>SUM(DO53/DO58)</f>
        <v>0</v>
      </c>
      <c r="DS61" s="133">
        <f>SUM(DS53/DS58)</f>
        <v>0</v>
      </c>
      <c r="DU61" s="133">
        <f>SUM(DU53/DU58)</f>
        <v>0.14285714285714285</v>
      </c>
      <c r="DW61" s="133">
        <f>SUM(DW53/DW58)</f>
        <v>0</v>
      </c>
    </row>
    <row r="62" spans="1:128" ht="45">
      <c r="AY62" s="133">
        <f>SUM(AY60*3/100)</f>
        <v>2.5714285714285712</v>
      </c>
    </row>
  </sheetData>
  <mergeCells count="146">
    <mergeCell ref="DG1:DJ1"/>
    <mergeCell ref="DH2:DJ2"/>
    <mergeCell ref="DK1:DN1"/>
    <mergeCell ref="DL2:DN2"/>
    <mergeCell ref="DO1:DR1"/>
    <mergeCell ref="DP2:DR2"/>
    <mergeCell ref="V1:V3"/>
    <mergeCell ref="W1:W3"/>
    <mergeCell ref="BM1:BQ1"/>
    <mergeCell ref="BN2:BQ2"/>
    <mergeCell ref="BR1:BV1"/>
    <mergeCell ref="BS2:BV2"/>
    <mergeCell ref="CE1:CH1"/>
    <mergeCell ref="CF2:CH2"/>
    <mergeCell ref="CK1:CN1"/>
    <mergeCell ref="CL2:CN2"/>
    <mergeCell ref="X1:X3"/>
    <mergeCell ref="Y1:Y3"/>
    <mergeCell ref="Z1:Z3"/>
    <mergeCell ref="AA1:AA3"/>
    <mergeCell ref="AU1:AV1"/>
    <mergeCell ref="AW1:AX1"/>
    <mergeCell ref="BA1:BB1"/>
    <mergeCell ref="BC1:BD1"/>
    <mergeCell ref="A1:A3"/>
    <mergeCell ref="B1:F1"/>
    <mergeCell ref="G1:I1"/>
    <mergeCell ref="J1:J3"/>
    <mergeCell ref="K1:K3"/>
    <mergeCell ref="L1:L3"/>
    <mergeCell ref="M1:M3"/>
    <mergeCell ref="N1:N3"/>
    <mergeCell ref="O1:O3"/>
    <mergeCell ref="AB1:AB3"/>
    <mergeCell ref="AC1:AC3"/>
    <mergeCell ref="AD1:AD3"/>
    <mergeCell ref="AE1:AE3"/>
    <mergeCell ref="AF1:AF3"/>
    <mergeCell ref="AG1:AG3"/>
    <mergeCell ref="P1:P3"/>
    <mergeCell ref="Q1:Q3"/>
    <mergeCell ref="R1:R3"/>
    <mergeCell ref="S1:S3"/>
    <mergeCell ref="T1:T3"/>
    <mergeCell ref="U1:U3"/>
    <mergeCell ref="AY2:AY3"/>
    <mergeCell ref="AZ2:AZ3"/>
    <mergeCell ref="AO2:AO3"/>
    <mergeCell ref="AP2:AP3"/>
    <mergeCell ref="AQ2:AQ3"/>
    <mergeCell ref="AR2:AR3"/>
    <mergeCell ref="AS2:AS3"/>
    <mergeCell ref="AT2:AT3"/>
    <mergeCell ref="AY1:AZ1"/>
    <mergeCell ref="AS1:AT1"/>
    <mergeCell ref="AK2:AK3"/>
    <mergeCell ref="AL2:AL3"/>
    <mergeCell ref="AM2:AM3"/>
    <mergeCell ref="AN2:AN3"/>
    <mergeCell ref="AU2:AU3"/>
    <mergeCell ref="AV2:AV3"/>
    <mergeCell ref="AW2:AW3"/>
    <mergeCell ref="AX2:AX3"/>
    <mergeCell ref="DU1:DV1"/>
    <mergeCell ref="BB2:BB3"/>
    <mergeCell ref="BC2:BC3"/>
    <mergeCell ref="BD2:BD3"/>
    <mergeCell ref="BE2:BE3"/>
    <mergeCell ref="BF2:BF3"/>
    <mergeCell ref="BZ2:BZ3"/>
    <mergeCell ref="CA2:CA3"/>
    <mergeCell ref="CB2:CB3"/>
    <mergeCell ref="BM2:BM3"/>
    <mergeCell ref="BW2:BW3"/>
    <mergeCell ref="BX2:BX3"/>
    <mergeCell ref="BY2:BY3"/>
    <mergeCell ref="CP2:CP3"/>
    <mergeCell ref="CQ2:CQ3"/>
    <mergeCell ref="BY1:BZ1"/>
    <mergeCell ref="DW1:DX1"/>
    <mergeCell ref="B2:B3"/>
    <mergeCell ref="C2:C3"/>
    <mergeCell ref="D2:D3"/>
    <mergeCell ref="E2:E3"/>
    <mergeCell ref="F2:F3"/>
    <mergeCell ref="G2:G3"/>
    <mergeCell ref="H2:H3"/>
    <mergeCell ref="I2:I3"/>
    <mergeCell ref="DC1:DD1"/>
    <mergeCell ref="DE1:DF1"/>
    <mergeCell ref="DS1:DT1"/>
    <mergeCell ref="CO1:CP1"/>
    <mergeCell ref="CU1:CV1"/>
    <mergeCell ref="CW1:CX1"/>
    <mergeCell ref="CY1:CZ1"/>
    <mergeCell ref="DA1:DB1"/>
    <mergeCell ref="BE1:BF1"/>
    <mergeCell ref="AH1:AH3"/>
    <mergeCell ref="AI1:AI3"/>
    <mergeCell ref="AJ1:AJ3"/>
    <mergeCell ref="AK1:AP1"/>
    <mergeCell ref="AQ1:AR1"/>
    <mergeCell ref="BA2:BA3"/>
    <mergeCell ref="CA1:CB1"/>
    <mergeCell ref="BG2:BG3"/>
    <mergeCell ref="BH2:BH3"/>
    <mergeCell ref="BI2:BI3"/>
    <mergeCell ref="BJ2:BJ3"/>
    <mergeCell ref="BK2:BK3"/>
    <mergeCell ref="BL2:BL3"/>
    <mergeCell ref="CC1:CD1"/>
    <mergeCell ref="CI1:CJ1"/>
    <mergeCell ref="BG1:BH1"/>
    <mergeCell ref="BI1:BJ1"/>
    <mergeCell ref="BK1:BL1"/>
    <mergeCell ref="BW1:BX1"/>
    <mergeCell ref="CQ1:CT1"/>
    <mergeCell ref="CR2:CT2"/>
    <mergeCell ref="CI2:CI3"/>
    <mergeCell ref="CJ2:CJ3"/>
    <mergeCell ref="CK2:CK3"/>
    <mergeCell ref="CO2:CO3"/>
    <mergeCell ref="DD2:DD3"/>
    <mergeCell ref="DE2:DE3"/>
    <mergeCell ref="CC2:CC3"/>
    <mergeCell ref="CD2:CD3"/>
    <mergeCell ref="CE2:CE3"/>
    <mergeCell ref="CX2:CX3"/>
    <mergeCell ref="CY2:CY3"/>
    <mergeCell ref="CZ2:CZ3"/>
    <mergeCell ref="DA2:DA3"/>
    <mergeCell ref="DB2:DB3"/>
    <mergeCell ref="DC2:DC3"/>
    <mergeCell ref="CU2:CU3"/>
    <mergeCell ref="CV2:CV3"/>
    <mergeCell ref="CW2:CW3"/>
    <mergeCell ref="DV2:DV3"/>
    <mergeCell ref="DW2:DW3"/>
    <mergeCell ref="DX2:DX3"/>
    <mergeCell ref="DO2:DO3"/>
    <mergeCell ref="DS2:DS3"/>
    <mergeCell ref="DT2:DT3"/>
    <mergeCell ref="DU2:DU3"/>
    <mergeCell ref="DF2:DF3"/>
    <mergeCell ref="DG2:DG3"/>
    <mergeCell ref="DK2:DK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36"/>
  <sheetViews>
    <sheetView rightToLeft="1" topLeftCell="B1" workbookViewId="0">
      <selection activeCell="O2" sqref="O2"/>
    </sheetView>
  </sheetViews>
  <sheetFormatPr defaultColWidth="9" defaultRowHeight="15.75"/>
  <cols>
    <col min="1" max="1" width="15.42578125" style="187" customWidth="1"/>
    <col min="2" max="2" width="18" style="198" customWidth="1"/>
    <col min="3" max="3" width="30.7109375" style="216" customWidth="1"/>
    <col min="4" max="4" width="23.140625" style="216" customWidth="1"/>
    <col min="5" max="5" width="9.140625" style="199" customWidth="1"/>
    <col min="6" max="6" width="9.5703125" style="199" customWidth="1"/>
    <col min="7" max="7" width="9.85546875" style="199" customWidth="1"/>
    <col min="8" max="8" width="8.7109375" style="199" customWidth="1"/>
    <col min="9" max="9" width="9.140625" style="199" customWidth="1"/>
    <col min="10" max="10" width="5.85546875" style="199" customWidth="1"/>
    <col min="11" max="11" width="16.140625" style="199" customWidth="1"/>
    <col min="12" max="16384" width="9" style="187"/>
  </cols>
  <sheetData>
    <row r="1" spans="1:15" ht="65.25" customHeight="1" thickBot="1">
      <c r="A1" s="185" t="s">
        <v>323</v>
      </c>
      <c r="B1" s="186" t="s">
        <v>324</v>
      </c>
      <c r="C1" s="185" t="s">
        <v>325</v>
      </c>
      <c r="D1" s="205" t="s">
        <v>326</v>
      </c>
      <c r="E1" s="185" t="s">
        <v>1074</v>
      </c>
      <c r="F1" s="185" t="s">
        <v>1073</v>
      </c>
      <c r="G1" s="185" t="s">
        <v>1054</v>
      </c>
      <c r="H1" s="185" t="s">
        <v>759</v>
      </c>
      <c r="I1" s="213" t="s">
        <v>758</v>
      </c>
      <c r="J1" s="185" t="s">
        <v>327</v>
      </c>
      <c r="K1" s="185" t="s">
        <v>328</v>
      </c>
    </row>
    <row r="2" spans="1:15" ht="75" customHeight="1" thickBot="1">
      <c r="A2" s="396" t="s">
        <v>1078</v>
      </c>
      <c r="B2" s="398" t="s">
        <v>329</v>
      </c>
      <c r="C2" s="399" t="s">
        <v>330</v>
      </c>
      <c r="D2" s="188" t="s">
        <v>1037</v>
      </c>
      <c r="E2" s="210" t="str">
        <f>'نتایج پرسشنامه مدیر'!C119</f>
        <v>ج</v>
      </c>
      <c r="F2" s="210">
        <f>IF(E2="ج",1,IF(E2="ب",2,3))</f>
        <v>1</v>
      </c>
      <c r="G2" s="210" t="str">
        <f>IF(F2&gt;=3,"مطلوب",IF(F2&gt;=2,"نسبتا مطلوب","نامطلوب"))</f>
        <v>نامطلوب</v>
      </c>
      <c r="H2" s="380">
        <f>AVERAGE(F2:F4)</f>
        <v>1</v>
      </c>
      <c r="I2" s="390" t="str">
        <f>IF(H2&gt;2.33,"مطلوب",IF(H2&gt;1.66, "نسبتا مطلوب","نامطلوب"))</f>
        <v>نامطلوب</v>
      </c>
      <c r="J2" s="384">
        <f>AVERAGE(H2:H7)</f>
        <v>2</v>
      </c>
      <c r="K2" s="385">
        <f>AVERAGE(J2:J86)</f>
        <v>1.8557142857142854</v>
      </c>
    </row>
    <row r="3" spans="1:15" ht="75" customHeight="1" thickBot="1">
      <c r="A3" s="396"/>
      <c r="B3" s="398"/>
      <c r="C3" s="399"/>
      <c r="D3" s="188" t="s">
        <v>1038</v>
      </c>
      <c r="E3" s="210" t="str">
        <f>'نتایج پرسشنامه مدیر'!C120</f>
        <v>ج</v>
      </c>
      <c r="F3" s="210">
        <f>IF(E3="ج",1,IF(E3="ب",2,3))</f>
        <v>1</v>
      </c>
      <c r="G3" s="210" t="str">
        <f>IF(F3&gt;=3,"مطلوب",IF(F3&gt;=2,"نسبتا مطلوب","نامطلوب"))</f>
        <v>نامطلوب</v>
      </c>
      <c r="H3" s="393"/>
      <c r="I3" s="391"/>
      <c r="J3" s="384"/>
      <c r="K3" s="386"/>
    </row>
    <row r="4" spans="1:15" ht="75" customHeight="1" thickBot="1">
      <c r="A4" s="396"/>
      <c r="B4" s="398"/>
      <c r="C4" s="399"/>
      <c r="D4" s="188" t="s">
        <v>1039</v>
      </c>
      <c r="E4" s="210" t="str">
        <f>'نتایج پرسشنامه مدیر'!C121</f>
        <v>ج</v>
      </c>
      <c r="F4" s="210">
        <f>IF(E4="ج",1,IF(E4="ب",2,3))</f>
        <v>1</v>
      </c>
      <c r="G4" s="210" t="str">
        <f>IF(F4&gt;=3,"مطلوب",IF(F4&gt;=2,"نسبتا مطلوب","نامطلوب"))</f>
        <v>نامطلوب</v>
      </c>
      <c r="H4" s="381"/>
      <c r="I4" s="392"/>
      <c r="J4" s="384"/>
      <c r="K4" s="386"/>
    </row>
    <row r="5" spans="1:15" ht="75" customHeight="1" thickBot="1">
      <c r="A5" s="396"/>
      <c r="B5" s="398"/>
      <c r="C5" s="217" t="s">
        <v>331</v>
      </c>
      <c r="D5" s="188" t="s">
        <v>332</v>
      </c>
      <c r="E5" s="184">
        <f>AVERAGE(دانشجویان!B212,استادان!J57)</f>
        <v>2.4740259740259738</v>
      </c>
      <c r="F5" s="210">
        <f t="shared" ref="F5:F66" si="0">IF(G5="نامطلوب",1,IF(G5="نسبتا مطلوب",2,3))</f>
        <v>3</v>
      </c>
      <c r="G5" s="184" t="str">
        <f>IF(E5&gt;2.33,"مطلوب",IF(E5&gt;1.66, "نسبتا مطلوب","نامطلوب"))</f>
        <v>مطلوب</v>
      </c>
      <c r="H5" s="189">
        <f>F5</f>
        <v>3</v>
      </c>
      <c r="I5" s="211" t="str">
        <f>IF(H5&gt;2.33,"مطلوب",IF(H5&gt;1.66, "نسبتا مطلوب","نامطلوب"))</f>
        <v>مطلوب</v>
      </c>
      <c r="J5" s="384"/>
      <c r="K5" s="386"/>
    </row>
    <row r="6" spans="1:15" ht="75" customHeight="1" thickBot="1">
      <c r="A6" s="396"/>
      <c r="B6" s="398"/>
      <c r="C6" s="373" t="s">
        <v>333</v>
      </c>
      <c r="D6" s="188" t="s">
        <v>1040</v>
      </c>
      <c r="E6" s="184">
        <f>AVERAGE(دانشجویان!C212,استادان!K57)</f>
        <v>2.262265512265512</v>
      </c>
      <c r="F6" s="210">
        <f t="shared" si="0"/>
        <v>2</v>
      </c>
      <c r="G6" s="184" t="str">
        <f>IF(E6&gt;2.33,"مطلوب",IF(E6&gt;1.66, "نسبتا مطلوب","نامطلوب"))</f>
        <v>نسبتا مطلوب</v>
      </c>
      <c r="H6" s="380">
        <f>AVERAGE(F6:F7)</f>
        <v>2</v>
      </c>
      <c r="I6" s="382" t="str">
        <f>IF(H6&gt;2.33,"مطلوب",IF(H6&gt;1.66, "نسبتا مطلوب","نامطلوب"))</f>
        <v>نسبتا مطلوب</v>
      </c>
      <c r="J6" s="384"/>
      <c r="K6" s="386"/>
    </row>
    <row r="7" spans="1:15" ht="75" customHeight="1" thickBot="1">
      <c r="A7" s="396"/>
      <c r="B7" s="398"/>
      <c r="C7" s="373"/>
      <c r="D7" s="188" t="s">
        <v>1041</v>
      </c>
      <c r="E7" s="184">
        <f>AVERAGE(استادان!L57,دانشجویان!D212)</f>
        <v>2.2878897751994201</v>
      </c>
      <c r="F7" s="210">
        <f>IF(G7="نامطلوب",1,IF(G7="نسبتا مطلوب",2,3))</f>
        <v>2</v>
      </c>
      <c r="G7" s="184" t="str">
        <f>IF(E7&gt;2.33,"مطلوب",IF(E7&gt;1.66, "نسبتا مطلوب","نامطلوب"))</f>
        <v>نسبتا مطلوب</v>
      </c>
      <c r="H7" s="381"/>
      <c r="I7" s="383"/>
      <c r="J7" s="384"/>
      <c r="K7" s="386"/>
    </row>
    <row r="8" spans="1:15" ht="75" customHeight="1" thickBot="1">
      <c r="A8" s="396"/>
      <c r="B8" s="415" t="s">
        <v>334</v>
      </c>
      <c r="C8" s="373" t="s">
        <v>335</v>
      </c>
      <c r="D8" s="188" t="s">
        <v>336</v>
      </c>
      <c r="E8" s="184" t="str">
        <f>'نتایج پرسشنامه مدیر'!C11</f>
        <v>استادیار</v>
      </c>
      <c r="F8" s="210">
        <f>IF(G8="نامطلوب",1,IF(G8="نسبتا مطلوب",2,3))</f>
        <v>2</v>
      </c>
      <c r="G8" s="184" t="str">
        <f>'نتایج پرسشنامه مدیر'!D11</f>
        <v>نسبتا مطلوب</v>
      </c>
      <c r="H8" s="380">
        <f>AVERAGE(F8:F10)</f>
        <v>2.6666666666666665</v>
      </c>
      <c r="I8" s="390" t="str">
        <f>IF(H8&gt;2.33,"مطلوب",IF(H8&gt;1.66, "نسبتا مطلوب","نامطلوب"))</f>
        <v>مطلوب</v>
      </c>
      <c r="J8" s="377">
        <f>AVERAGE(H8:H21)</f>
        <v>2.6333333333333333</v>
      </c>
      <c r="K8" s="386"/>
    </row>
    <row r="9" spans="1:15" ht="29.25" thickBot="1">
      <c r="A9" s="396"/>
      <c r="B9" s="415"/>
      <c r="C9" s="373"/>
      <c r="D9" s="192" t="s">
        <v>337</v>
      </c>
      <c r="E9" s="184" t="str">
        <f>'نتایج پرسشنامه مدیر'!C9</f>
        <v>دکتری</v>
      </c>
      <c r="F9" s="210">
        <f>IF(G9="مطلوب",3,IF(G9="نسبتا مطلوب",2,1))</f>
        <v>3</v>
      </c>
      <c r="G9" s="184" t="str">
        <f>'نتایج پرسشنامه مدیر'!D9</f>
        <v>مطلوب</v>
      </c>
      <c r="H9" s="393"/>
      <c r="I9" s="391"/>
      <c r="J9" s="378"/>
      <c r="K9" s="386"/>
    </row>
    <row r="10" spans="1:15" ht="29.25" thickBot="1">
      <c r="A10" s="396"/>
      <c r="B10" s="415"/>
      <c r="C10" s="373"/>
      <c r="D10" s="192" t="s">
        <v>338</v>
      </c>
      <c r="E10" s="184" t="str">
        <f>'نتایج پرسشنامه مدیر'!C12</f>
        <v>24</v>
      </c>
      <c r="F10" s="210">
        <f t="shared" si="0"/>
        <v>3</v>
      </c>
      <c r="G10" s="184" t="str">
        <f>'نتایج پرسشنامه مدیر'!D12</f>
        <v>مطلوب</v>
      </c>
      <c r="H10" s="381"/>
      <c r="I10" s="392"/>
      <c r="J10" s="378"/>
      <c r="K10" s="386"/>
    </row>
    <row r="11" spans="1:15" ht="57.75" thickBot="1">
      <c r="A11" s="396"/>
      <c r="B11" s="415"/>
      <c r="C11" s="373" t="s">
        <v>339</v>
      </c>
      <c r="D11" s="188" t="s">
        <v>340</v>
      </c>
      <c r="E11" s="184">
        <f>دانشجویان!E212</f>
        <v>1.9296482412060301</v>
      </c>
      <c r="F11" s="210">
        <f t="shared" si="0"/>
        <v>2</v>
      </c>
      <c r="G11" s="250" t="str">
        <f>IF(E11&gt;2.33,"مطلوب",IF(E11&gt;1.66, "نسبتا مطلوب","نامطلوب"))</f>
        <v>نسبتا مطلوب</v>
      </c>
      <c r="H11" s="362">
        <f>AVERAGE(F11:F14)</f>
        <v>2.5</v>
      </c>
      <c r="I11" s="364" t="str">
        <f>IF(H11&gt;2.33,"مطلوب",IF(H11&gt;1.66, "نسبتا مطلوب","نامطلوب"))</f>
        <v>مطلوب</v>
      </c>
      <c r="J11" s="378"/>
      <c r="K11" s="386"/>
      <c r="O11" s="187">
        <v>2</v>
      </c>
    </row>
    <row r="12" spans="1:15" ht="43.5" thickBot="1">
      <c r="A12" s="396"/>
      <c r="B12" s="415"/>
      <c r="C12" s="373"/>
      <c r="D12" s="188" t="s">
        <v>341</v>
      </c>
      <c r="E12" s="184">
        <f>دانشجویان!F212</f>
        <v>1.9492385786802031</v>
      </c>
      <c r="F12" s="210">
        <f t="shared" si="0"/>
        <v>2</v>
      </c>
      <c r="G12" s="250" t="str">
        <f>IF(E12&gt;2.33,"مطلوب",IF(E12&gt;1.66, "نسبتا مطلوب","نامطلوب"))</f>
        <v>نسبتا مطلوب</v>
      </c>
      <c r="H12" s="374"/>
      <c r="I12" s="366"/>
      <c r="J12" s="378"/>
      <c r="K12" s="386"/>
      <c r="M12" s="187">
        <f>AVERAGE(E11,E12,E13*3/100,E14*3/100)</f>
        <v>2.2554359906858439</v>
      </c>
      <c r="O12" s="187">
        <v>2</v>
      </c>
    </row>
    <row r="13" spans="1:15" ht="43.5" thickBot="1">
      <c r="A13" s="396"/>
      <c r="B13" s="415"/>
      <c r="C13" s="373"/>
      <c r="D13" s="188" t="s">
        <v>342</v>
      </c>
      <c r="E13" s="184">
        <f>استادان!AQ60</f>
        <v>71.428571428571431</v>
      </c>
      <c r="F13" s="210">
        <f t="shared" si="0"/>
        <v>3</v>
      </c>
      <c r="G13" s="184" t="str">
        <f>IF(E13&gt;70,"مطلوب",IF(E13&gt;50, "نسبتا مطلوب","نامطلوب"))</f>
        <v>مطلوب</v>
      </c>
      <c r="H13" s="374"/>
      <c r="I13" s="366"/>
      <c r="J13" s="378"/>
      <c r="K13" s="386"/>
      <c r="O13" s="187">
        <v>2</v>
      </c>
    </row>
    <row r="14" spans="1:15" ht="43.5" thickBot="1">
      <c r="A14" s="396"/>
      <c r="B14" s="415"/>
      <c r="C14" s="373"/>
      <c r="D14" s="188" t="s">
        <v>343</v>
      </c>
      <c r="E14" s="184">
        <f>استادان!AS60</f>
        <v>100</v>
      </c>
      <c r="F14" s="210">
        <f t="shared" si="0"/>
        <v>3</v>
      </c>
      <c r="G14" s="184" t="str">
        <f>IF(E14&gt;70,"مطلوب",IF(E14&gt;50, "نسبتا مطلوب","نامطلوب"))</f>
        <v>مطلوب</v>
      </c>
      <c r="H14" s="363"/>
      <c r="I14" s="365"/>
      <c r="J14" s="378"/>
      <c r="K14" s="386"/>
      <c r="O14" s="187">
        <v>1</v>
      </c>
    </row>
    <row r="15" spans="1:15" ht="29.25" thickBot="1">
      <c r="A15" s="396"/>
      <c r="B15" s="415"/>
      <c r="C15" s="373" t="s">
        <v>344</v>
      </c>
      <c r="D15" s="188" t="s">
        <v>345</v>
      </c>
      <c r="E15" s="184">
        <f>استادان!P57</f>
        <v>3</v>
      </c>
      <c r="F15" s="210">
        <f t="shared" si="0"/>
        <v>3</v>
      </c>
      <c r="G15" s="250" t="str">
        <f t="shared" ref="G15:G21" si="1">IF(E15&gt;2.33,"مطلوب",IF(E15&gt;1.66, "نسبتا مطلوب","نامطلوب"))</f>
        <v>مطلوب</v>
      </c>
      <c r="H15" s="362">
        <f>AVERAGE(F15:F16)</f>
        <v>3</v>
      </c>
      <c r="I15" s="364" t="str">
        <f>IF(H15&gt;2.33,"مطلوب",IF(H15&gt;1.66, "نسبتا مطلوب","نامطلوب"))</f>
        <v>مطلوب</v>
      </c>
      <c r="J15" s="378"/>
      <c r="K15" s="386"/>
      <c r="O15" s="187">
        <f>AVERAGE(O11:O14)</f>
        <v>1.75</v>
      </c>
    </row>
    <row r="16" spans="1:15" ht="43.5" thickBot="1">
      <c r="A16" s="396"/>
      <c r="B16" s="415"/>
      <c r="C16" s="373"/>
      <c r="D16" s="193" t="s">
        <v>346</v>
      </c>
      <c r="E16" s="184">
        <f>استادان!Q57</f>
        <v>3</v>
      </c>
      <c r="F16" s="210">
        <f t="shared" si="0"/>
        <v>3</v>
      </c>
      <c r="G16" s="250" t="str">
        <f t="shared" si="1"/>
        <v>مطلوب</v>
      </c>
      <c r="H16" s="363"/>
      <c r="I16" s="365"/>
      <c r="J16" s="378"/>
      <c r="K16" s="386"/>
    </row>
    <row r="17" spans="1:11" ht="30.75" thickBot="1">
      <c r="A17" s="396"/>
      <c r="B17" s="415"/>
      <c r="C17" s="373" t="s">
        <v>347</v>
      </c>
      <c r="D17" s="193" t="s">
        <v>348</v>
      </c>
      <c r="E17" s="184">
        <f>دانشجویان!G212</f>
        <v>2.2373737373737375</v>
      </c>
      <c r="F17" s="210">
        <f t="shared" si="0"/>
        <v>2</v>
      </c>
      <c r="G17" s="250" t="str">
        <f t="shared" si="1"/>
        <v>نسبتا مطلوب</v>
      </c>
      <c r="H17" s="362">
        <f>AVERAGE(F17:F18)</f>
        <v>2</v>
      </c>
      <c r="I17" s="364" t="str">
        <f>IF(H17&gt;2.33,"مطلوب",IF(H17&gt;1.66, "نسبتا مطلوب","نامطلوب"))</f>
        <v>نسبتا مطلوب</v>
      </c>
      <c r="J17" s="378"/>
      <c r="K17" s="386"/>
    </row>
    <row r="18" spans="1:11" ht="30.75" thickBot="1">
      <c r="A18" s="396"/>
      <c r="B18" s="415"/>
      <c r="C18" s="373"/>
      <c r="D18" s="193" t="s">
        <v>349</v>
      </c>
      <c r="E18" s="184">
        <f>دانشجویان!H212</f>
        <v>2.239795918367347</v>
      </c>
      <c r="F18" s="210">
        <f t="shared" si="0"/>
        <v>2</v>
      </c>
      <c r="G18" s="250" t="str">
        <f t="shared" si="1"/>
        <v>نسبتا مطلوب</v>
      </c>
      <c r="H18" s="363"/>
      <c r="I18" s="365"/>
      <c r="J18" s="378"/>
      <c r="K18" s="386"/>
    </row>
    <row r="19" spans="1:11" ht="57.75" thickBot="1">
      <c r="A19" s="396"/>
      <c r="B19" s="415"/>
      <c r="C19" s="373" t="s">
        <v>350</v>
      </c>
      <c r="D19" s="188" t="s">
        <v>351</v>
      </c>
      <c r="E19" s="184">
        <f>استادان!M57</f>
        <v>2.4285714285714284</v>
      </c>
      <c r="F19" s="210">
        <f t="shared" si="0"/>
        <v>3</v>
      </c>
      <c r="G19" s="250" t="str">
        <f t="shared" si="1"/>
        <v>مطلوب</v>
      </c>
      <c r="H19" s="362">
        <f>AVERAGE(F19:F21)</f>
        <v>3</v>
      </c>
      <c r="I19" s="364" t="str">
        <f>IF(H19&gt;2.33,"مطلوب",IF(H19&gt;1.66, "نسبتا مطلوب","نامطلوب"))</f>
        <v>مطلوب</v>
      </c>
      <c r="J19" s="378"/>
      <c r="K19" s="386"/>
    </row>
    <row r="20" spans="1:11" ht="60.75" thickBot="1">
      <c r="A20" s="396"/>
      <c r="B20" s="415"/>
      <c r="C20" s="373"/>
      <c r="D20" s="214" t="s">
        <v>352</v>
      </c>
      <c r="E20" s="184">
        <f>استادان!N57</f>
        <v>2.4285714285714284</v>
      </c>
      <c r="F20" s="210">
        <f t="shared" si="0"/>
        <v>3</v>
      </c>
      <c r="G20" s="250" t="str">
        <f t="shared" si="1"/>
        <v>مطلوب</v>
      </c>
      <c r="H20" s="374"/>
      <c r="I20" s="366"/>
      <c r="J20" s="378"/>
      <c r="K20" s="386"/>
    </row>
    <row r="21" spans="1:11" ht="60.75" thickBot="1">
      <c r="A21" s="396"/>
      <c r="B21" s="415"/>
      <c r="C21" s="373"/>
      <c r="D21" s="214" t="s">
        <v>353</v>
      </c>
      <c r="E21" s="184">
        <f>استادان!O57</f>
        <v>2.7142857142857144</v>
      </c>
      <c r="F21" s="210">
        <f t="shared" si="0"/>
        <v>3</v>
      </c>
      <c r="G21" s="250" t="str">
        <f t="shared" si="1"/>
        <v>مطلوب</v>
      </c>
      <c r="H21" s="363"/>
      <c r="I21" s="365"/>
      <c r="J21" s="379"/>
      <c r="K21" s="386"/>
    </row>
    <row r="22" spans="1:11" ht="45.75" thickBot="1">
      <c r="A22" s="396"/>
      <c r="B22" s="405" t="s">
        <v>354</v>
      </c>
      <c r="C22" s="416" t="s">
        <v>355</v>
      </c>
      <c r="D22" s="215" t="s">
        <v>356</v>
      </c>
      <c r="E22" s="184">
        <f>'نتایج پرسشنامه مدیر'!C122</f>
        <v>0</v>
      </c>
      <c r="F22" s="210">
        <f t="shared" si="0"/>
        <v>1</v>
      </c>
      <c r="G22" s="184" t="str">
        <f>'نتایج پرسشنامه مدیر'!D122</f>
        <v>نامطلوب</v>
      </c>
      <c r="H22" s="362">
        <f>AVERAGE(F22:F31)</f>
        <v>1.1000000000000001</v>
      </c>
      <c r="I22" s="364" t="str">
        <f>IF(H22&gt;2.33,"مطلوب",IF(H22&gt;1.66, "نسبتا مطلوب","نامطلوب"))</f>
        <v>نامطلوب</v>
      </c>
      <c r="J22" s="377">
        <f>AVERAGE(H22:H60)</f>
        <v>1.3566666666666667</v>
      </c>
      <c r="K22" s="386"/>
    </row>
    <row r="23" spans="1:11" ht="45.75" thickBot="1">
      <c r="A23" s="396"/>
      <c r="B23" s="405"/>
      <c r="C23" s="416"/>
      <c r="D23" s="215" t="s">
        <v>357</v>
      </c>
      <c r="E23" s="184">
        <f>'نتایج پرسشنامه مدیر'!C123</f>
        <v>0</v>
      </c>
      <c r="F23" s="210">
        <f t="shared" si="0"/>
        <v>1</v>
      </c>
      <c r="G23" s="184" t="str">
        <f>'نتایج پرسشنامه مدیر'!D123</f>
        <v>نامطلوب</v>
      </c>
      <c r="H23" s="374"/>
      <c r="I23" s="366"/>
      <c r="J23" s="378"/>
      <c r="K23" s="386"/>
    </row>
    <row r="24" spans="1:11" ht="45.75" thickBot="1">
      <c r="A24" s="396"/>
      <c r="B24" s="405"/>
      <c r="C24" s="416"/>
      <c r="D24" s="215" t="s">
        <v>358</v>
      </c>
      <c r="E24" s="184">
        <f>'نتایج پرسشنامه مدیر'!C124</f>
        <v>1</v>
      </c>
      <c r="F24" s="210">
        <f t="shared" si="0"/>
        <v>2</v>
      </c>
      <c r="G24" s="184" t="str">
        <f>'نتایج پرسشنامه مدیر'!D124</f>
        <v>نسبتا مطلوب</v>
      </c>
      <c r="H24" s="374"/>
      <c r="I24" s="366"/>
      <c r="J24" s="378"/>
      <c r="K24" s="386"/>
    </row>
    <row r="25" spans="1:11" ht="45.75" thickBot="1">
      <c r="A25" s="396"/>
      <c r="B25" s="405"/>
      <c r="C25" s="416"/>
      <c r="D25" s="215" t="s">
        <v>359</v>
      </c>
      <c r="E25" s="184">
        <f>'نتایج پرسشنامه مدیر'!C125</f>
        <v>0</v>
      </c>
      <c r="F25" s="210">
        <f t="shared" si="0"/>
        <v>1</v>
      </c>
      <c r="G25" s="184" t="str">
        <f>'نتایج پرسشنامه مدیر'!D125</f>
        <v>نامطلوب</v>
      </c>
      <c r="H25" s="374"/>
      <c r="I25" s="366"/>
      <c r="J25" s="378"/>
      <c r="K25" s="386"/>
    </row>
    <row r="26" spans="1:11" ht="45.75" thickBot="1">
      <c r="A26" s="396"/>
      <c r="B26" s="405"/>
      <c r="C26" s="416"/>
      <c r="D26" s="215" t="s">
        <v>360</v>
      </c>
      <c r="E26" s="184">
        <f>'نتایج پرسشنامه مدیر'!C126</f>
        <v>0</v>
      </c>
      <c r="F26" s="210">
        <f t="shared" si="0"/>
        <v>1</v>
      </c>
      <c r="G26" s="184" t="str">
        <f>'نتایج پرسشنامه مدیر'!D126</f>
        <v>نامطلوب</v>
      </c>
      <c r="H26" s="374"/>
      <c r="I26" s="366"/>
      <c r="J26" s="378"/>
      <c r="K26" s="386"/>
    </row>
    <row r="27" spans="1:11" ht="60.75" thickBot="1">
      <c r="A27" s="396"/>
      <c r="B27" s="405"/>
      <c r="C27" s="416"/>
      <c r="D27" s="215" t="s">
        <v>361</v>
      </c>
      <c r="E27" s="184">
        <f>'نتایج پرسشنامه مدیر'!C127</f>
        <v>0.35714285714285715</v>
      </c>
      <c r="F27" s="210">
        <f t="shared" si="0"/>
        <v>1</v>
      </c>
      <c r="G27" s="184" t="str">
        <f>'نتایج پرسشنامه مدیر'!D127</f>
        <v>نامطلوب</v>
      </c>
      <c r="H27" s="374"/>
      <c r="I27" s="366"/>
      <c r="J27" s="378"/>
      <c r="K27" s="386"/>
    </row>
    <row r="28" spans="1:11" ht="60.75" thickBot="1">
      <c r="A28" s="396"/>
      <c r="B28" s="405"/>
      <c r="C28" s="416"/>
      <c r="D28" s="215" t="s">
        <v>362</v>
      </c>
      <c r="E28" s="184">
        <f>'نتایج پرسشنامه مدیر'!C128</f>
        <v>0.6428571428571429</v>
      </c>
      <c r="F28" s="210">
        <f t="shared" si="0"/>
        <v>1</v>
      </c>
      <c r="G28" s="184" t="str">
        <f>'نتایج پرسشنامه مدیر'!D128</f>
        <v>نامطلوب</v>
      </c>
      <c r="H28" s="374"/>
      <c r="I28" s="366"/>
      <c r="J28" s="378"/>
      <c r="K28" s="386"/>
    </row>
    <row r="29" spans="1:11" ht="60.75" thickBot="1">
      <c r="A29" s="396"/>
      <c r="B29" s="405"/>
      <c r="C29" s="416"/>
      <c r="D29" s="215" t="s">
        <v>363</v>
      </c>
      <c r="E29" s="184">
        <f>'نتایج پرسشنامه مدیر'!C129</f>
        <v>0</v>
      </c>
      <c r="F29" s="210">
        <f t="shared" si="0"/>
        <v>1</v>
      </c>
      <c r="G29" s="184" t="str">
        <f>'نتایج پرسشنامه مدیر'!D129</f>
        <v>نامطلوب</v>
      </c>
      <c r="H29" s="374"/>
      <c r="I29" s="366"/>
      <c r="J29" s="378"/>
      <c r="K29" s="386"/>
    </row>
    <row r="30" spans="1:11" ht="45.75" thickBot="1">
      <c r="A30" s="396"/>
      <c r="B30" s="405"/>
      <c r="C30" s="416"/>
      <c r="D30" s="215" t="s">
        <v>123</v>
      </c>
      <c r="E30" s="184">
        <f>'نتایج پرسشنامه مدیر'!C130</f>
        <v>0</v>
      </c>
      <c r="F30" s="210">
        <f t="shared" si="0"/>
        <v>1</v>
      </c>
      <c r="G30" s="184" t="str">
        <f>'نتایج پرسشنامه مدیر'!D130</f>
        <v>نامطلوب</v>
      </c>
      <c r="H30" s="374"/>
      <c r="I30" s="366"/>
      <c r="J30" s="378"/>
      <c r="K30" s="386"/>
    </row>
    <row r="31" spans="1:11" ht="60.75" thickBot="1">
      <c r="A31" s="396"/>
      <c r="B31" s="405"/>
      <c r="C31" s="416"/>
      <c r="D31" s="215" t="s">
        <v>364</v>
      </c>
      <c r="E31" s="184">
        <f>'نتایج پرسشنامه مدیر'!C131</f>
        <v>0</v>
      </c>
      <c r="F31" s="210">
        <f t="shared" si="0"/>
        <v>1</v>
      </c>
      <c r="G31" s="184" t="str">
        <f>'نتایج پرسشنامه مدیر'!D131</f>
        <v>نامطلوب</v>
      </c>
      <c r="H31" s="363"/>
      <c r="I31" s="365"/>
      <c r="J31" s="378"/>
      <c r="K31" s="386"/>
    </row>
    <row r="32" spans="1:11" ht="45.75" thickBot="1">
      <c r="A32" s="396"/>
      <c r="B32" s="405"/>
      <c r="C32" s="406" t="s">
        <v>365</v>
      </c>
      <c r="D32" s="215" t="s">
        <v>366</v>
      </c>
      <c r="E32" s="184">
        <f>استادان!CP57</f>
        <v>0.2857142857142857</v>
      </c>
      <c r="F32" s="210">
        <f t="shared" si="0"/>
        <v>1</v>
      </c>
      <c r="G32" s="184" t="str">
        <f>IF(E32&gt;=3,"مطلوب",IF(E32&gt;=1, "نسبتا مطلوب","نامطلوب"))</f>
        <v>نامطلوب</v>
      </c>
      <c r="H32" s="362">
        <f>AVERAGE(F32:F35)</f>
        <v>1.25</v>
      </c>
      <c r="I32" s="364" t="str">
        <f>IF(H32&gt;2.33,"مطلوب",IF(H32&gt;1.66, "نسبتا مطلوب","نامطلوب"))</f>
        <v>نامطلوب</v>
      </c>
      <c r="J32" s="378"/>
      <c r="K32" s="386"/>
    </row>
    <row r="33" spans="1:11" ht="45.75" thickBot="1">
      <c r="A33" s="396"/>
      <c r="B33" s="405"/>
      <c r="C33" s="406"/>
      <c r="D33" s="215" t="s">
        <v>367</v>
      </c>
      <c r="E33" s="184">
        <f>استادان!CT57</f>
        <v>0.5</v>
      </c>
      <c r="F33" s="210">
        <f t="shared" si="0"/>
        <v>1</v>
      </c>
      <c r="G33" s="184" t="str">
        <f>IF(E33&gt;=3,"مطلوب",IF(E33&gt;=1, "نسبتا مطلوب","نامطلوب"))</f>
        <v>نامطلوب</v>
      </c>
      <c r="H33" s="374"/>
      <c r="I33" s="366"/>
      <c r="J33" s="378"/>
      <c r="K33" s="386"/>
    </row>
    <row r="34" spans="1:11" ht="30.75" thickBot="1">
      <c r="A34" s="396"/>
      <c r="B34" s="405"/>
      <c r="C34" s="406"/>
      <c r="D34" s="215" t="s">
        <v>368</v>
      </c>
      <c r="E34" s="184">
        <f>استادان!CV57</f>
        <v>2</v>
      </c>
      <c r="F34" s="210">
        <f t="shared" si="0"/>
        <v>2</v>
      </c>
      <c r="G34" s="184" t="str">
        <f>IF(E34&gt;=3,"مطلوب",IF(E34&gt;=1, "نسبتا مطلوب","نامطلوب"))</f>
        <v>نسبتا مطلوب</v>
      </c>
      <c r="H34" s="374"/>
      <c r="I34" s="366"/>
      <c r="J34" s="378"/>
      <c r="K34" s="386"/>
    </row>
    <row r="35" spans="1:11" ht="41.25" customHeight="1" thickBot="1">
      <c r="A35" s="396"/>
      <c r="B35" s="405"/>
      <c r="C35" s="406"/>
      <c r="D35" s="215" t="s">
        <v>369</v>
      </c>
      <c r="E35" s="184">
        <f>استادان!CX57</f>
        <v>0</v>
      </c>
      <c r="F35" s="210">
        <f t="shared" si="0"/>
        <v>1</v>
      </c>
      <c r="G35" s="184" t="str">
        <f>IF(E35&gt;=3,"مطلوب",IF(E35&gt;=1, "نسبتا مطلوب","نامطلوب"))</f>
        <v>نامطلوب</v>
      </c>
      <c r="H35" s="363"/>
      <c r="I35" s="365"/>
      <c r="J35" s="378"/>
      <c r="K35" s="386"/>
    </row>
    <row r="36" spans="1:11" ht="30.75" thickBot="1">
      <c r="A36" s="396"/>
      <c r="B36" s="405"/>
      <c r="C36" s="406" t="s">
        <v>370</v>
      </c>
      <c r="D36" s="214" t="s">
        <v>713</v>
      </c>
      <c r="E36" s="184" t="str">
        <f>'نتایج پرسشنامه مدیر'!C81</f>
        <v>خیر</v>
      </c>
      <c r="F36" s="210">
        <f t="shared" si="0"/>
        <v>1</v>
      </c>
      <c r="G36" s="184" t="str">
        <f>'نتایج پرسشنامه مدیر'!D81</f>
        <v>نامطلوب</v>
      </c>
      <c r="H36" s="362">
        <f>AVERAGE(F36:F60)</f>
        <v>1.72</v>
      </c>
      <c r="I36" s="364" t="str">
        <f>IF(H36&gt;2.33,"مطلوب",IF(H36&gt;1.66, "نسبتا مطلوب","نامطلوب"))</f>
        <v>نسبتا مطلوب</v>
      </c>
      <c r="J36" s="378"/>
      <c r="K36" s="386"/>
    </row>
    <row r="37" spans="1:11" ht="45.75" thickBot="1">
      <c r="A37" s="396"/>
      <c r="B37" s="405"/>
      <c r="C37" s="406"/>
      <c r="D37" s="214" t="s">
        <v>714</v>
      </c>
      <c r="E37" s="184" t="str">
        <f>'نتایج پرسشنامه مدیر'!C82</f>
        <v>خیر</v>
      </c>
      <c r="F37" s="210">
        <f t="shared" si="0"/>
        <v>1</v>
      </c>
      <c r="G37" s="184" t="str">
        <f>'نتایج پرسشنامه مدیر'!D82</f>
        <v>نامطلوب</v>
      </c>
      <c r="H37" s="374"/>
      <c r="I37" s="366"/>
      <c r="J37" s="378"/>
      <c r="K37" s="386"/>
    </row>
    <row r="38" spans="1:11" ht="30.75" thickBot="1">
      <c r="A38" s="396"/>
      <c r="B38" s="405"/>
      <c r="C38" s="406"/>
      <c r="D38" s="214" t="s">
        <v>715</v>
      </c>
      <c r="E38" s="184" t="str">
        <f>'نتایج پرسشنامه مدیر'!C83</f>
        <v>بله</v>
      </c>
      <c r="F38" s="210">
        <f t="shared" si="0"/>
        <v>1</v>
      </c>
      <c r="G38" s="184" t="str">
        <f>'نتایج پرسشنامه مدیر'!D83</f>
        <v>نامطلوب</v>
      </c>
      <c r="H38" s="374"/>
      <c r="I38" s="366"/>
      <c r="J38" s="378"/>
      <c r="K38" s="386"/>
    </row>
    <row r="39" spans="1:11" ht="45.75" thickBot="1">
      <c r="A39" s="396"/>
      <c r="B39" s="405"/>
      <c r="C39" s="406"/>
      <c r="D39" s="214" t="s">
        <v>716</v>
      </c>
      <c r="E39" s="184" t="str">
        <f>'نتایج پرسشنامه مدیر'!C84</f>
        <v>بله</v>
      </c>
      <c r="F39" s="210">
        <f t="shared" si="0"/>
        <v>1</v>
      </c>
      <c r="G39" s="184" t="str">
        <f>'نتایج پرسشنامه مدیر'!D84</f>
        <v>نامطلوب</v>
      </c>
      <c r="H39" s="374"/>
      <c r="I39" s="366"/>
      <c r="J39" s="378"/>
      <c r="K39" s="386"/>
    </row>
    <row r="40" spans="1:11" ht="45.75" thickBot="1">
      <c r="A40" s="396"/>
      <c r="B40" s="405"/>
      <c r="C40" s="406"/>
      <c r="D40" s="214" t="s">
        <v>717</v>
      </c>
      <c r="E40" s="184" t="str">
        <f>'نتایج پرسشنامه مدیر'!C85</f>
        <v>خیر</v>
      </c>
      <c r="F40" s="210">
        <f t="shared" si="0"/>
        <v>1</v>
      </c>
      <c r="G40" s="184" t="str">
        <f>'نتایج پرسشنامه مدیر'!D85</f>
        <v>نامطلوب</v>
      </c>
      <c r="H40" s="374"/>
      <c r="I40" s="366"/>
      <c r="J40" s="378"/>
      <c r="K40" s="386"/>
    </row>
    <row r="41" spans="1:11" ht="30.75" thickBot="1">
      <c r="A41" s="396"/>
      <c r="B41" s="405"/>
      <c r="C41" s="406"/>
      <c r="D41" s="214" t="s">
        <v>718</v>
      </c>
      <c r="E41" s="184" t="str">
        <f>'نتایج پرسشنامه مدیر'!C86</f>
        <v>خیر</v>
      </c>
      <c r="F41" s="210">
        <f t="shared" si="0"/>
        <v>1</v>
      </c>
      <c r="G41" s="184" t="str">
        <f>'نتایج پرسشنامه مدیر'!D86</f>
        <v>نامطلوب</v>
      </c>
      <c r="H41" s="374"/>
      <c r="I41" s="366"/>
      <c r="J41" s="378"/>
      <c r="K41" s="386"/>
    </row>
    <row r="42" spans="1:11" ht="30.75" thickBot="1">
      <c r="A42" s="396"/>
      <c r="B42" s="405"/>
      <c r="C42" s="406"/>
      <c r="D42" s="214" t="s">
        <v>719</v>
      </c>
      <c r="E42" s="184" t="str">
        <f>'نتایج پرسشنامه مدیر'!C87</f>
        <v>بله</v>
      </c>
      <c r="F42" s="210">
        <f t="shared" si="0"/>
        <v>3</v>
      </c>
      <c r="G42" s="184" t="str">
        <f>'نتایج پرسشنامه مدیر'!D87</f>
        <v>مطلوب</v>
      </c>
      <c r="H42" s="374"/>
      <c r="I42" s="366"/>
      <c r="J42" s="378"/>
      <c r="K42" s="386"/>
    </row>
    <row r="43" spans="1:11" ht="60.75" thickBot="1">
      <c r="A43" s="396"/>
      <c r="B43" s="405"/>
      <c r="C43" s="406"/>
      <c r="D43" s="214" t="s">
        <v>371</v>
      </c>
      <c r="E43" s="184" t="str">
        <f>'نتایج پرسشنامه مدیر'!C88</f>
        <v>بله</v>
      </c>
      <c r="F43" s="210">
        <f t="shared" si="0"/>
        <v>3</v>
      </c>
      <c r="G43" s="184" t="str">
        <f>'نتایج پرسشنامه مدیر'!D88</f>
        <v>مطلوب</v>
      </c>
      <c r="H43" s="374"/>
      <c r="I43" s="366"/>
      <c r="J43" s="378"/>
      <c r="K43" s="386"/>
    </row>
    <row r="44" spans="1:11" ht="60.75" thickBot="1">
      <c r="A44" s="396"/>
      <c r="B44" s="405"/>
      <c r="C44" s="406"/>
      <c r="D44" s="214" t="s">
        <v>720</v>
      </c>
      <c r="E44" s="184" t="str">
        <f>'نتایج پرسشنامه مدیر'!C89</f>
        <v>خیر</v>
      </c>
      <c r="F44" s="210">
        <f t="shared" si="0"/>
        <v>1</v>
      </c>
      <c r="G44" s="184" t="str">
        <f>'نتایج پرسشنامه مدیر'!D89</f>
        <v>نامطلوب</v>
      </c>
      <c r="H44" s="374"/>
      <c r="I44" s="366"/>
      <c r="J44" s="378"/>
      <c r="K44" s="386"/>
    </row>
    <row r="45" spans="1:11" ht="75.75" thickBot="1">
      <c r="A45" s="396"/>
      <c r="B45" s="405"/>
      <c r="C45" s="406"/>
      <c r="D45" s="214" t="s">
        <v>721</v>
      </c>
      <c r="E45" s="184" t="str">
        <f>'نتایج پرسشنامه مدیر'!C90</f>
        <v>خیر</v>
      </c>
      <c r="F45" s="210">
        <f t="shared" si="0"/>
        <v>1</v>
      </c>
      <c r="G45" s="184" t="str">
        <f>'نتایج پرسشنامه مدیر'!D90</f>
        <v>نامطلوب</v>
      </c>
      <c r="H45" s="374"/>
      <c r="I45" s="366"/>
      <c r="J45" s="378"/>
      <c r="K45" s="386"/>
    </row>
    <row r="46" spans="1:11" ht="45.75" thickBot="1">
      <c r="A46" s="396"/>
      <c r="B46" s="405"/>
      <c r="C46" s="406"/>
      <c r="D46" s="214" t="s">
        <v>722</v>
      </c>
      <c r="E46" s="184" t="str">
        <f>'نتایج پرسشنامه مدیر'!C91</f>
        <v>خیر</v>
      </c>
      <c r="F46" s="210">
        <f t="shared" si="0"/>
        <v>1</v>
      </c>
      <c r="G46" s="184" t="str">
        <f>'نتایج پرسشنامه مدیر'!D91</f>
        <v>نامطلوب</v>
      </c>
      <c r="H46" s="374"/>
      <c r="I46" s="366"/>
      <c r="J46" s="378"/>
      <c r="K46" s="386"/>
    </row>
    <row r="47" spans="1:11" ht="75.75" thickBot="1">
      <c r="A47" s="396"/>
      <c r="B47" s="405"/>
      <c r="C47" s="406"/>
      <c r="D47" s="214" t="s">
        <v>723</v>
      </c>
      <c r="E47" s="184" t="str">
        <f>'نتایج پرسشنامه مدیر'!C92</f>
        <v>خیر</v>
      </c>
      <c r="F47" s="210">
        <f t="shared" si="0"/>
        <v>1</v>
      </c>
      <c r="G47" s="184" t="str">
        <f>'نتایج پرسشنامه مدیر'!D92</f>
        <v>نامطلوب</v>
      </c>
      <c r="H47" s="374"/>
      <c r="I47" s="366"/>
      <c r="J47" s="378"/>
      <c r="K47" s="386"/>
    </row>
    <row r="48" spans="1:11" ht="45.75" thickBot="1">
      <c r="A48" s="396"/>
      <c r="B48" s="405"/>
      <c r="C48" s="406"/>
      <c r="D48" s="214" t="s">
        <v>725</v>
      </c>
      <c r="E48" s="184" t="str">
        <f>'نتایج پرسشنامه مدیر'!C93</f>
        <v>خیر</v>
      </c>
      <c r="F48" s="210">
        <f t="shared" si="0"/>
        <v>1</v>
      </c>
      <c r="G48" s="184" t="str">
        <f>'نتایج پرسشنامه مدیر'!D93</f>
        <v>نامطلوب</v>
      </c>
      <c r="H48" s="374"/>
      <c r="I48" s="366"/>
      <c r="J48" s="378"/>
      <c r="K48" s="386"/>
    </row>
    <row r="49" spans="1:11" ht="45.75" thickBot="1">
      <c r="A49" s="396"/>
      <c r="B49" s="405"/>
      <c r="C49" s="406"/>
      <c r="D49" s="214" t="s">
        <v>724</v>
      </c>
      <c r="E49" s="184" t="str">
        <f>'نتایج پرسشنامه مدیر'!C94</f>
        <v>خیر</v>
      </c>
      <c r="F49" s="210">
        <f t="shared" si="0"/>
        <v>1</v>
      </c>
      <c r="G49" s="184" t="str">
        <f>'نتایج پرسشنامه مدیر'!D94</f>
        <v>نامطلوب</v>
      </c>
      <c r="H49" s="374"/>
      <c r="I49" s="366"/>
      <c r="J49" s="378"/>
      <c r="K49" s="386"/>
    </row>
    <row r="50" spans="1:11" ht="90.75" thickBot="1">
      <c r="A50" s="396"/>
      <c r="B50" s="405"/>
      <c r="C50" s="406"/>
      <c r="D50" s="214" t="s">
        <v>726</v>
      </c>
      <c r="E50" s="184" t="str">
        <f>'نتایج پرسشنامه مدیر'!C95</f>
        <v>خیر</v>
      </c>
      <c r="F50" s="210">
        <f t="shared" si="0"/>
        <v>1</v>
      </c>
      <c r="G50" s="184" t="str">
        <f>'نتایج پرسشنامه مدیر'!D95</f>
        <v>نامطلوب</v>
      </c>
      <c r="H50" s="374"/>
      <c r="I50" s="366"/>
      <c r="J50" s="378"/>
      <c r="K50" s="386"/>
    </row>
    <row r="51" spans="1:11" ht="45.75" thickBot="1">
      <c r="A51" s="396"/>
      <c r="B51" s="405"/>
      <c r="C51" s="406"/>
      <c r="D51" s="214" t="s">
        <v>727</v>
      </c>
      <c r="E51" s="184" t="str">
        <f>'نتایج پرسشنامه مدیر'!C96</f>
        <v>کم</v>
      </c>
      <c r="F51" s="210">
        <f t="shared" si="0"/>
        <v>1</v>
      </c>
      <c r="G51" s="184" t="str">
        <f>'نتایج پرسشنامه مدیر'!D96</f>
        <v>نامطلوب</v>
      </c>
      <c r="H51" s="374"/>
      <c r="I51" s="366"/>
      <c r="J51" s="378"/>
      <c r="K51" s="386"/>
    </row>
    <row r="52" spans="1:11" ht="30.75" thickBot="1">
      <c r="A52" s="396"/>
      <c r="B52" s="405"/>
      <c r="C52" s="406"/>
      <c r="D52" s="214" t="s">
        <v>728</v>
      </c>
      <c r="E52" s="184" t="str">
        <f>'نتایج پرسشنامه مدیر'!C110</f>
        <v>مطلوب</v>
      </c>
      <c r="F52" s="210">
        <f t="shared" si="0"/>
        <v>3</v>
      </c>
      <c r="G52" s="184" t="str">
        <f>'نتایج پرسشنامه مدیر'!D110</f>
        <v>مطلوب</v>
      </c>
      <c r="H52" s="374"/>
      <c r="I52" s="366"/>
      <c r="J52" s="378"/>
      <c r="K52" s="386"/>
    </row>
    <row r="53" spans="1:11" ht="30.75" thickBot="1">
      <c r="A53" s="396"/>
      <c r="B53" s="405"/>
      <c r="C53" s="406"/>
      <c r="D53" s="214" t="s">
        <v>729</v>
      </c>
      <c r="E53" s="184" t="str">
        <f>'نتایج پرسشنامه مدیر'!C113</f>
        <v>مطلوب</v>
      </c>
      <c r="F53" s="210">
        <f t="shared" si="0"/>
        <v>3</v>
      </c>
      <c r="G53" s="184" t="str">
        <f>'نتایج پرسشنامه مدیر'!D113</f>
        <v>مطلوب</v>
      </c>
      <c r="H53" s="374"/>
      <c r="I53" s="366"/>
      <c r="J53" s="378"/>
      <c r="K53" s="386"/>
    </row>
    <row r="54" spans="1:11" ht="30.75" thickBot="1">
      <c r="A54" s="396"/>
      <c r="B54" s="405"/>
      <c r="C54" s="406"/>
      <c r="D54" s="214" t="s">
        <v>730</v>
      </c>
      <c r="E54" s="184" t="str">
        <f>'نتایج پرسشنامه مدیر'!C116</f>
        <v>مطلوب</v>
      </c>
      <c r="F54" s="210">
        <f t="shared" si="0"/>
        <v>3</v>
      </c>
      <c r="G54" s="184" t="str">
        <f>'نتایج پرسشنامه مدیر'!D116</f>
        <v>مطلوب</v>
      </c>
      <c r="H54" s="374"/>
      <c r="I54" s="366"/>
      <c r="J54" s="378"/>
      <c r="K54" s="386"/>
    </row>
    <row r="55" spans="1:11" ht="45.75" thickBot="1">
      <c r="A55" s="396"/>
      <c r="B55" s="405"/>
      <c r="C55" s="406"/>
      <c r="D55" s="214" t="s">
        <v>731</v>
      </c>
      <c r="E55" s="184" t="str">
        <f>'نتایج پرسشنامه مدیر'!C111</f>
        <v>نسبتا مطلوب</v>
      </c>
      <c r="F55" s="210">
        <f t="shared" si="0"/>
        <v>2</v>
      </c>
      <c r="G55" s="184" t="str">
        <f>'نتایج پرسشنامه مدیر'!D111</f>
        <v>نسبتا مطلوب</v>
      </c>
      <c r="H55" s="374"/>
      <c r="I55" s="366"/>
      <c r="J55" s="378"/>
      <c r="K55" s="386"/>
    </row>
    <row r="56" spans="1:11" ht="30.75" thickBot="1">
      <c r="A56" s="396"/>
      <c r="B56" s="405"/>
      <c r="C56" s="406"/>
      <c r="D56" s="214" t="s">
        <v>732</v>
      </c>
      <c r="E56" s="184" t="str">
        <f>'نتایج پرسشنامه مدیر'!C114</f>
        <v>نسبتا مطلوب</v>
      </c>
      <c r="F56" s="210">
        <f t="shared" si="0"/>
        <v>2</v>
      </c>
      <c r="G56" s="184" t="str">
        <f>'نتایج پرسشنامه مدیر'!D114</f>
        <v>نسبتا مطلوب</v>
      </c>
      <c r="H56" s="374"/>
      <c r="I56" s="366"/>
      <c r="J56" s="378"/>
      <c r="K56" s="386"/>
    </row>
    <row r="57" spans="1:11" ht="45.75" thickBot="1">
      <c r="A57" s="396"/>
      <c r="B57" s="405"/>
      <c r="C57" s="406"/>
      <c r="D57" s="214" t="s">
        <v>733</v>
      </c>
      <c r="E57" s="184" t="str">
        <f>'نتایج پرسشنامه مدیر'!C117</f>
        <v>نسبتا مطلوب</v>
      </c>
      <c r="F57" s="210">
        <f t="shared" si="0"/>
        <v>2</v>
      </c>
      <c r="G57" s="184" t="str">
        <f>'نتایج پرسشنامه مدیر'!D117</f>
        <v>نسبتا مطلوب</v>
      </c>
      <c r="H57" s="374"/>
      <c r="I57" s="366"/>
      <c r="J57" s="378"/>
      <c r="K57" s="386"/>
    </row>
    <row r="58" spans="1:11" ht="30.75" thickBot="1">
      <c r="A58" s="396"/>
      <c r="B58" s="405"/>
      <c r="C58" s="406"/>
      <c r="D58" s="214" t="s">
        <v>734</v>
      </c>
      <c r="E58" s="184" t="str">
        <f>'نتایج پرسشنامه مدیر'!C112</f>
        <v>مطلوب</v>
      </c>
      <c r="F58" s="210">
        <f t="shared" si="0"/>
        <v>3</v>
      </c>
      <c r="G58" s="184" t="str">
        <f>'نتایج پرسشنامه مدیر'!D112</f>
        <v>مطلوب</v>
      </c>
      <c r="H58" s="374"/>
      <c r="I58" s="366"/>
      <c r="J58" s="378"/>
      <c r="K58" s="386"/>
    </row>
    <row r="59" spans="1:11" ht="30.75" thickBot="1">
      <c r="A59" s="396"/>
      <c r="B59" s="405"/>
      <c r="C59" s="406"/>
      <c r="D59" s="214" t="s">
        <v>735</v>
      </c>
      <c r="E59" s="184" t="str">
        <f>'نتایج پرسشنامه مدیر'!C115</f>
        <v>مطلوب</v>
      </c>
      <c r="F59" s="210">
        <f t="shared" si="0"/>
        <v>3</v>
      </c>
      <c r="G59" s="184" t="str">
        <f>'نتایج پرسشنامه مدیر'!D115</f>
        <v>مطلوب</v>
      </c>
      <c r="H59" s="374"/>
      <c r="I59" s="366"/>
      <c r="J59" s="378"/>
      <c r="K59" s="386"/>
    </row>
    <row r="60" spans="1:11" ht="30.75" thickBot="1">
      <c r="A60" s="396"/>
      <c r="B60" s="405"/>
      <c r="C60" s="406"/>
      <c r="D60" s="214" t="s">
        <v>736</v>
      </c>
      <c r="E60" s="184" t="str">
        <f>'نتایج پرسشنامه مدیر'!C118</f>
        <v>نسبتا مطلوب</v>
      </c>
      <c r="F60" s="210">
        <f t="shared" si="0"/>
        <v>2</v>
      </c>
      <c r="G60" s="184" t="str">
        <f>'نتایج پرسشنامه مدیر'!D118</f>
        <v>نسبتا مطلوب</v>
      </c>
      <c r="H60" s="363"/>
      <c r="I60" s="365"/>
      <c r="J60" s="379"/>
      <c r="K60" s="386"/>
    </row>
    <row r="61" spans="1:11" ht="56.25" customHeight="1" thickBot="1">
      <c r="A61" s="396"/>
      <c r="B61" s="370" t="s">
        <v>372</v>
      </c>
      <c r="C61" s="255" t="s">
        <v>373</v>
      </c>
      <c r="D61" s="255" t="s">
        <v>1028</v>
      </c>
      <c r="E61" s="184" t="str">
        <f>'نتایج پرسشنامه مدیر'!C133</f>
        <v>نامشخص</v>
      </c>
      <c r="F61" s="210">
        <f t="shared" si="0"/>
        <v>1</v>
      </c>
      <c r="G61" s="254" t="str">
        <f>'نتایج پرسشنامه مدیر'!D133</f>
        <v>نامطلوب</v>
      </c>
      <c r="H61" s="362">
        <f>AVERAGE(F61:F62)</f>
        <v>1</v>
      </c>
      <c r="I61" s="364" t="str">
        <f>IF(H61&gt;2.33,"مطلوب",IF(H61&gt;1.66, "نسبتا مطلوب","نامطلوب"))</f>
        <v>نامطلوب</v>
      </c>
      <c r="J61" s="377">
        <f>AVERAGE(H61:H68)</f>
        <v>1</v>
      </c>
      <c r="K61" s="386"/>
    </row>
    <row r="62" spans="1:11" ht="57" customHeight="1" thickBot="1">
      <c r="A62" s="396"/>
      <c r="B62" s="371"/>
      <c r="C62" s="255" t="s">
        <v>374</v>
      </c>
      <c r="D62" s="255" t="s">
        <v>1029</v>
      </c>
      <c r="E62" s="184" t="str">
        <f>'نتایج پرسشنامه مدیر'!C134</f>
        <v>نامشخص</v>
      </c>
      <c r="F62" s="210">
        <f t="shared" si="0"/>
        <v>1</v>
      </c>
      <c r="G62" s="254" t="str">
        <f>'نتایج پرسشنامه مدیر'!D134</f>
        <v>نامطلوب</v>
      </c>
      <c r="H62" s="363"/>
      <c r="I62" s="365"/>
      <c r="J62" s="378"/>
      <c r="K62" s="386"/>
    </row>
    <row r="63" spans="1:11" ht="45.75" thickBot="1">
      <c r="A63" s="396"/>
      <c r="B63" s="371"/>
      <c r="C63" s="373" t="s">
        <v>375</v>
      </c>
      <c r="D63" s="214" t="s">
        <v>737</v>
      </c>
      <c r="E63" s="184" t="str">
        <f>'نتایج پرسشنامه مدیر'!C135</f>
        <v>خیر</v>
      </c>
      <c r="F63" s="210">
        <f t="shared" si="0"/>
        <v>1</v>
      </c>
      <c r="G63" s="184" t="str">
        <f>'نتایج پرسشنامه مدیر'!D135</f>
        <v>نامطلوب</v>
      </c>
      <c r="H63" s="362">
        <f>AVERAGE(F63:F66)</f>
        <v>1</v>
      </c>
      <c r="I63" s="364" t="str">
        <f>IF(H63&gt;2.33,"مطلوب",IF(H63&gt;1.66, "نسبتا مطلوب","نامطلوب"))</f>
        <v>نامطلوب</v>
      </c>
      <c r="J63" s="378"/>
      <c r="K63" s="386"/>
    </row>
    <row r="64" spans="1:11" ht="45.75" thickBot="1">
      <c r="A64" s="396"/>
      <c r="B64" s="371"/>
      <c r="C64" s="373"/>
      <c r="D64" s="214" t="s">
        <v>738</v>
      </c>
      <c r="E64" s="184" t="str">
        <f>'نتایج پرسشنامه مدیر'!C136</f>
        <v>خیر</v>
      </c>
      <c r="F64" s="210">
        <f t="shared" si="0"/>
        <v>1</v>
      </c>
      <c r="G64" s="184" t="str">
        <f>'نتایج پرسشنامه مدیر'!D136</f>
        <v>نامطلوب</v>
      </c>
      <c r="H64" s="374"/>
      <c r="I64" s="366"/>
      <c r="J64" s="378"/>
      <c r="K64" s="386"/>
    </row>
    <row r="65" spans="1:13" ht="45.75" thickBot="1">
      <c r="A65" s="396"/>
      <c r="B65" s="371"/>
      <c r="C65" s="373"/>
      <c r="D65" s="214" t="s">
        <v>739</v>
      </c>
      <c r="E65" s="184" t="str">
        <f>'نتایج پرسشنامه مدیر'!C137</f>
        <v>خیر</v>
      </c>
      <c r="F65" s="210">
        <f t="shared" si="0"/>
        <v>1</v>
      </c>
      <c r="G65" s="184" t="str">
        <f>'نتایج پرسشنامه مدیر'!D137</f>
        <v>نامطلوب</v>
      </c>
      <c r="H65" s="374"/>
      <c r="I65" s="366"/>
      <c r="J65" s="378"/>
      <c r="K65" s="386"/>
    </row>
    <row r="66" spans="1:13" ht="45.75" thickBot="1">
      <c r="A66" s="396"/>
      <c r="B66" s="371"/>
      <c r="C66" s="373"/>
      <c r="D66" s="214" t="s">
        <v>740</v>
      </c>
      <c r="E66" s="184" t="str">
        <f>'نتایج پرسشنامه مدیر'!C138</f>
        <v>خیر</v>
      </c>
      <c r="F66" s="210">
        <f t="shared" si="0"/>
        <v>1</v>
      </c>
      <c r="G66" s="184" t="str">
        <f>'نتایج پرسشنامه مدیر'!D138</f>
        <v>نامطلوب</v>
      </c>
      <c r="H66" s="363"/>
      <c r="I66" s="365"/>
      <c r="J66" s="378"/>
      <c r="K66" s="386"/>
    </row>
    <row r="67" spans="1:13" s="202" customFormat="1" ht="52.5" customHeight="1" thickBot="1">
      <c r="A67" s="396"/>
      <c r="B67" s="371"/>
      <c r="C67" s="400" t="s">
        <v>741</v>
      </c>
      <c r="D67" s="201" t="s">
        <v>742</v>
      </c>
      <c r="E67" s="184" t="str">
        <f>'نتایج پرسشنامه مدیر'!C139</f>
        <v>خیر</v>
      </c>
      <c r="F67" s="210">
        <f t="shared" ref="F67:F118" si="2">IF(G67="نامطلوب",1,IF(G67="نسبتا مطلوب",2,3))</f>
        <v>1</v>
      </c>
      <c r="G67" s="200" t="str">
        <f>'نتایج پرسشنامه مدیر'!D139</f>
        <v>نامطلوب</v>
      </c>
      <c r="H67" s="362">
        <f>AVERAGE(F67:F68)</f>
        <v>1</v>
      </c>
      <c r="I67" s="388" t="str">
        <f>IF(H67&gt;2.33,"مطلوب",IF(H67&gt;1.66, "نسبتا مطلوب","نامطلوب"))</f>
        <v>نامطلوب</v>
      </c>
      <c r="J67" s="378"/>
      <c r="K67" s="386"/>
    </row>
    <row r="68" spans="1:13" s="202" customFormat="1" ht="58.5" customHeight="1" thickBot="1">
      <c r="A68" s="396"/>
      <c r="B68" s="372"/>
      <c r="C68" s="401"/>
      <c r="D68" s="201" t="s">
        <v>743</v>
      </c>
      <c r="E68" s="184" t="str">
        <f>'نتایج پرسشنامه مدیر'!C140</f>
        <v>خیر</v>
      </c>
      <c r="F68" s="210">
        <f>IF(G68="نامطلوب",1,IF(G68="نسبتا مطلوب",2,3))</f>
        <v>1</v>
      </c>
      <c r="G68" s="200" t="str">
        <f>'نتایج پرسشنامه مدیر'!D140</f>
        <v>نامطلوب</v>
      </c>
      <c r="H68" s="363"/>
      <c r="I68" s="389"/>
      <c r="J68" s="379"/>
      <c r="K68" s="386"/>
    </row>
    <row r="69" spans="1:13" ht="42.75" customHeight="1" thickBot="1">
      <c r="A69" s="396"/>
      <c r="B69" s="397" t="s">
        <v>376</v>
      </c>
      <c r="C69" s="367" t="s">
        <v>760</v>
      </c>
      <c r="D69" s="188" t="s">
        <v>1042</v>
      </c>
      <c r="E69" s="184">
        <f>استادان!AY62</f>
        <v>2.5714285714285712</v>
      </c>
      <c r="F69" s="210">
        <f t="shared" si="2"/>
        <v>3</v>
      </c>
      <c r="G69" s="184" t="str">
        <f>IF(E69&gt;2.33,"مطلوب",IF(E69&gt;1.66, "نسبتا مطلوب","نامطلوب"))</f>
        <v>مطلوب</v>
      </c>
      <c r="H69" s="394">
        <f>AVERAGE(F69:F70)</f>
        <v>3</v>
      </c>
      <c r="I69" s="364" t="str">
        <f>IF(H69&gt;2.33,"مطلوب",IF(H69&gt;1.66, "نسبتا مطلوب","نامطلوب"))</f>
        <v>مطلوب</v>
      </c>
      <c r="J69" s="377">
        <f>AVERAGE(H69:H71)</f>
        <v>2</v>
      </c>
      <c r="K69" s="386"/>
      <c r="M69" s="187">
        <f>AVERAGE(E69:E70)</f>
        <v>2.7142857142857144</v>
      </c>
    </row>
    <row r="70" spans="1:13" ht="58.5" customHeight="1" thickBot="1">
      <c r="A70" s="396"/>
      <c r="B70" s="397"/>
      <c r="C70" s="404"/>
      <c r="D70" s="188" t="s">
        <v>1043</v>
      </c>
      <c r="E70" s="184">
        <f>استادان!R57</f>
        <v>2.8571428571428572</v>
      </c>
      <c r="F70" s="210">
        <f t="shared" si="2"/>
        <v>3</v>
      </c>
      <c r="G70" s="184" t="str">
        <f>IF(E70&gt;2.33,"مطلوب",IF(E70&gt;1.66, "نسبتا مطلوب","نامطلوب"))</f>
        <v>مطلوب</v>
      </c>
      <c r="H70" s="395"/>
      <c r="I70" s="365"/>
      <c r="J70" s="378"/>
      <c r="K70" s="386"/>
    </row>
    <row r="71" spans="1:13" ht="29.25" thickBot="1">
      <c r="A71" s="396"/>
      <c r="B71" s="397"/>
      <c r="C71" s="190" t="s">
        <v>377</v>
      </c>
      <c r="D71" s="192" t="s">
        <v>378</v>
      </c>
      <c r="E71" s="184" t="str">
        <f>'نتایج پرسشنامه مدیر'!C141</f>
        <v>خیر</v>
      </c>
      <c r="F71" s="210">
        <f>IF(E71="خیر",1,IF(E71="بله",3))</f>
        <v>1</v>
      </c>
      <c r="G71" s="184" t="str">
        <f>IF(E71="خیر","نامطلوب",IF(E71="بله","مطلوب"))</f>
        <v>نامطلوب</v>
      </c>
      <c r="H71" s="184">
        <f>F71</f>
        <v>1</v>
      </c>
      <c r="I71" s="212" t="str">
        <f>IF(H71&gt;2.33,"مطلوب",IF(H71&gt;1.66, "نسبتا مطلوب","نامطلوب"))</f>
        <v>نامطلوب</v>
      </c>
      <c r="J71" s="379"/>
      <c r="K71" s="386"/>
    </row>
    <row r="72" spans="1:13" ht="91.5" customHeight="1" thickBot="1">
      <c r="A72" s="396"/>
      <c r="B72" s="397" t="s">
        <v>379</v>
      </c>
      <c r="C72" s="373" t="s">
        <v>380</v>
      </c>
      <c r="D72" s="193" t="s">
        <v>1044</v>
      </c>
      <c r="E72" s="184">
        <f>استادان!BR60</f>
        <v>57.142857142857146</v>
      </c>
      <c r="F72" s="210">
        <f t="shared" si="2"/>
        <v>3</v>
      </c>
      <c r="G72" s="184" t="str">
        <f>IF(E72&gt;50,"مطلوب",IF(E72&gt;30, "نسبتا مطلوب","نامطلوب"))</f>
        <v>مطلوب</v>
      </c>
      <c r="H72" s="362">
        <f>AVERAGE(F72:F75)</f>
        <v>2.5</v>
      </c>
      <c r="I72" s="364" t="str">
        <f>IF(H72&gt;2.33,"مطلوب",IF(H72&gt;1.66, "نسبتا مطلوب","نامطلوب"))</f>
        <v>مطلوب</v>
      </c>
      <c r="J72" s="377">
        <f>AVERAGE(H72:H79)</f>
        <v>2</v>
      </c>
      <c r="K72" s="386"/>
    </row>
    <row r="73" spans="1:13" ht="86.25" thickBot="1">
      <c r="A73" s="396"/>
      <c r="B73" s="397"/>
      <c r="C73" s="373"/>
      <c r="D73" s="193" t="s">
        <v>1045</v>
      </c>
      <c r="E73" s="184">
        <f>استادان!BA60</f>
        <v>42.857142857142854</v>
      </c>
      <c r="F73" s="210">
        <f t="shared" si="2"/>
        <v>2</v>
      </c>
      <c r="G73" s="184" t="str">
        <f>IF(E73&gt;50,"مطلوب",IF(E73&gt;30, "نسبتا مطلوب","نامطلوب"))</f>
        <v>نسبتا مطلوب</v>
      </c>
      <c r="H73" s="374"/>
      <c r="I73" s="366"/>
      <c r="J73" s="378"/>
      <c r="K73" s="386"/>
    </row>
    <row r="74" spans="1:13" ht="86.25" thickBot="1">
      <c r="A74" s="396"/>
      <c r="B74" s="397"/>
      <c r="C74" s="373"/>
      <c r="D74" s="193" t="s">
        <v>1046</v>
      </c>
      <c r="E74" s="184">
        <f>استادان!BE60</f>
        <v>42.857142857142854</v>
      </c>
      <c r="F74" s="210">
        <f t="shared" si="2"/>
        <v>2</v>
      </c>
      <c r="G74" s="184" t="str">
        <f>IF(E74&gt;50,"مطلوب",IF(E74&gt;30, "نسبتا مطلوب","نامطلوب"))</f>
        <v>نسبتا مطلوب</v>
      </c>
      <c r="H74" s="374"/>
      <c r="I74" s="366"/>
      <c r="J74" s="378"/>
      <c r="K74" s="386"/>
    </row>
    <row r="75" spans="1:13" ht="86.25" thickBot="1">
      <c r="A75" s="396"/>
      <c r="B75" s="397"/>
      <c r="C75" s="373"/>
      <c r="D75" s="193" t="s">
        <v>1047</v>
      </c>
      <c r="E75" s="184">
        <f>استادان!BI60</f>
        <v>57.142857142857146</v>
      </c>
      <c r="F75" s="210">
        <f t="shared" si="2"/>
        <v>3</v>
      </c>
      <c r="G75" s="184" t="str">
        <f>IF(E75&gt;50,"مطلوب",IF(E75&gt;30, "نسبتا مطلوب","نامطلوب"))</f>
        <v>مطلوب</v>
      </c>
      <c r="H75" s="363"/>
      <c r="I75" s="365"/>
      <c r="J75" s="378"/>
      <c r="K75" s="386"/>
    </row>
    <row r="76" spans="1:13" ht="72" customHeight="1" thickBot="1">
      <c r="A76" s="396"/>
      <c r="B76" s="397"/>
      <c r="C76" s="373" t="s">
        <v>381</v>
      </c>
      <c r="D76" s="188" t="s">
        <v>1048</v>
      </c>
      <c r="E76" s="184">
        <f>استادان!BW60</f>
        <v>42.857142857142854</v>
      </c>
      <c r="F76" s="210">
        <f t="shared" si="2"/>
        <v>2</v>
      </c>
      <c r="G76" s="184" t="str">
        <f>IF(E76&gt;49,"مطلوب",IF(E76&gt;31, "نسبتا مطلوب","نامطلوب"))</f>
        <v>نسبتا مطلوب</v>
      </c>
      <c r="H76" s="362">
        <f>AVERAGE(F76:F79)</f>
        <v>1.5</v>
      </c>
      <c r="I76" s="364" t="str">
        <f>IF(H76&gt;2.33,"مطلوب",IF(H76&gt;1.66, "نسبتا مطلوب","نامطلوب"))</f>
        <v>نامطلوب</v>
      </c>
      <c r="J76" s="378"/>
      <c r="K76" s="386"/>
    </row>
    <row r="77" spans="1:13" ht="57.75" thickBot="1">
      <c r="A77" s="396"/>
      <c r="B77" s="397"/>
      <c r="C77" s="373"/>
      <c r="D77" s="188" t="s">
        <v>1049</v>
      </c>
      <c r="E77" s="184">
        <f>استادان!BC60</f>
        <v>28.571428571428573</v>
      </c>
      <c r="F77" s="210">
        <f t="shared" si="2"/>
        <v>1</v>
      </c>
      <c r="G77" s="184" t="str">
        <f>IF(E77&gt;49,"مطلوب",IF(E77&gt;31, "نسبتا مطلوب","نامطلوب"))</f>
        <v>نامطلوب</v>
      </c>
      <c r="H77" s="374"/>
      <c r="I77" s="366"/>
      <c r="J77" s="378"/>
      <c r="K77" s="386"/>
    </row>
    <row r="78" spans="1:13" ht="57.75" thickBot="1">
      <c r="A78" s="396"/>
      <c r="B78" s="397"/>
      <c r="C78" s="373"/>
      <c r="D78" s="188" t="s">
        <v>1050</v>
      </c>
      <c r="E78" s="184">
        <f>استادان!BG60</f>
        <v>42.857142857142854</v>
      </c>
      <c r="F78" s="210">
        <f t="shared" si="2"/>
        <v>2</v>
      </c>
      <c r="G78" s="184" t="str">
        <f>IF(E78&gt;49,"مطلوب",IF(E78&gt;31, "نسبتا مطلوب","نامطلوب"))</f>
        <v>نسبتا مطلوب</v>
      </c>
      <c r="H78" s="374"/>
      <c r="I78" s="366"/>
      <c r="J78" s="378"/>
      <c r="K78" s="386"/>
    </row>
    <row r="79" spans="1:13" ht="57.75" thickBot="1">
      <c r="A79" s="396"/>
      <c r="B79" s="397"/>
      <c r="C79" s="373"/>
      <c r="D79" s="188" t="s">
        <v>1051</v>
      </c>
      <c r="E79" s="184">
        <f>استادان!BK60</f>
        <v>28.571428571428573</v>
      </c>
      <c r="F79" s="210">
        <f t="shared" si="2"/>
        <v>1</v>
      </c>
      <c r="G79" s="184" t="str">
        <f>IF(E79&gt;49,"مطلوب",IF(E79&gt;31, "نسبتا مطلوب","نامطلوب"))</f>
        <v>نامطلوب</v>
      </c>
      <c r="H79" s="363"/>
      <c r="I79" s="365"/>
      <c r="J79" s="379"/>
      <c r="K79" s="386"/>
    </row>
    <row r="80" spans="1:13" ht="90.75" customHeight="1" thickBot="1">
      <c r="A80" s="396"/>
      <c r="B80" s="397" t="s">
        <v>382</v>
      </c>
      <c r="C80" s="373" t="s">
        <v>1052</v>
      </c>
      <c r="D80" s="192" t="s">
        <v>383</v>
      </c>
      <c r="E80" s="184">
        <f>'نتایج پرسشنامه مدیر'!C142</f>
        <v>0</v>
      </c>
      <c r="F80" s="210"/>
      <c r="G80" s="184"/>
      <c r="H80" s="362"/>
      <c r="I80" s="364"/>
      <c r="J80" s="364"/>
      <c r="K80" s="386"/>
    </row>
    <row r="81" spans="1:11" ht="43.5" thickBot="1">
      <c r="A81" s="396"/>
      <c r="B81" s="397"/>
      <c r="C81" s="373"/>
      <c r="D81" s="192" t="s">
        <v>384</v>
      </c>
      <c r="E81" s="184">
        <f>'نتایج پرسشنامه مدیر'!C143</f>
        <v>0</v>
      </c>
      <c r="F81" s="210"/>
      <c r="G81" s="184"/>
      <c r="H81" s="374"/>
      <c r="I81" s="366"/>
      <c r="J81" s="366"/>
      <c r="K81" s="386"/>
    </row>
    <row r="82" spans="1:11" ht="29.25" thickBot="1">
      <c r="A82" s="396"/>
      <c r="B82" s="397"/>
      <c r="C82" s="373"/>
      <c r="D82" s="196" t="s">
        <v>385</v>
      </c>
      <c r="E82" s="184">
        <f>'نتایج پرسشنامه مدیر'!C144</f>
        <v>0</v>
      </c>
      <c r="F82" s="210"/>
      <c r="G82" s="184"/>
      <c r="H82" s="363"/>
      <c r="I82" s="365"/>
      <c r="J82" s="365"/>
      <c r="K82" s="386"/>
    </row>
    <row r="83" spans="1:11" ht="43.5" thickBot="1">
      <c r="A83" s="396"/>
      <c r="B83" s="397" t="s">
        <v>386</v>
      </c>
      <c r="C83" s="373" t="s">
        <v>387</v>
      </c>
      <c r="D83" s="188" t="s">
        <v>388</v>
      </c>
      <c r="E83" s="184">
        <f>'نتایج پرسشنامه مدیر'!C43</f>
        <v>164.5</v>
      </c>
      <c r="F83" s="210">
        <f>IF(G83="مطلوب",3,IF(G83="نسبتا مطلوب",2,1))</f>
        <v>2</v>
      </c>
      <c r="G83" s="184" t="str">
        <f>'نتایج پرسشنامه مدیر'!D43</f>
        <v>نسبتا مطلوب</v>
      </c>
      <c r="H83" s="362">
        <f>AVERAGE(F83:F84)</f>
        <v>2</v>
      </c>
      <c r="I83" s="364" t="str">
        <f>IF(H83&gt;2.33,"مطلوب",IF(H83&gt;1.66, "نسبتا مطلوب","نامطلوب"))</f>
        <v>نسبتا مطلوب</v>
      </c>
      <c r="J83" s="377">
        <f>AVERAGE(H83:H86)</f>
        <v>2</v>
      </c>
      <c r="K83" s="386"/>
    </row>
    <row r="84" spans="1:11" ht="57.75" thickBot="1">
      <c r="A84" s="396"/>
      <c r="B84" s="397"/>
      <c r="C84" s="373"/>
      <c r="D84" s="196" t="s">
        <v>389</v>
      </c>
      <c r="E84" s="184">
        <f>'نتایج پرسشنامه مدیر'!C44</f>
        <v>3.5</v>
      </c>
      <c r="F84" s="210">
        <f>IF(G84="مطلوب",3,IF(G84="نسبتا مطلوب",2,1))</f>
        <v>2</v>
      </c>
      <c r="G84" s="184" t="str">
        <f>'نتایج پرسشنامه مدیر'!D44</f>
        <v>نسبتا مطلوب</v>
      </c>
      <c r="H84" s="363"/>
      <c r="I84" s="365"/>
      <c r="J84" s="378"/>
      <c r="K84" s="386"/>
    </row>
    <row r="85" spans="1:11" ht="49.5" customHeight="1" thickBot="1">
      <c r="A85" s="396"/>
      <c r="B85" s="397"/>
      <c r="C85" s="247" t="s">
        <v>390</v>
      </c>
      <c r="D85" s="196" t="s">
        <v>1030</v>
      </c>
      <c r="E85" s="184">
        <f>'نتایج پرسشنامه مدیر'!C49</f>
        <v>0.5</v>
      </c>
      <c r="F85" s="210">
        <f>IF(G85="مطلوب",3,IF(G85="نسبتا مطلوب",2,1))</f>
        <v>2</v>
      </c>
      <c r="G85" s="184" t="str">
        <f>'نتایج پرسشنامه مدیر'!D49</f>
        <v>نسبتا مطلوب</v>
      </c>
      <c r="H85" s="184">
        <f>F85</f>
        <v>2</v>
      </c>
      <c r="I85" s="212" t="str">
        <f>IF(H85&gt;2.33,"مطلوب",IF(H85&gt;1.66, "نسبتا مطلوب","نامطلوب"))</f>
        <v>نسبتا مطلوب</v>
      </c>
      <c r="J85" s="378"/>
      <c r="K85" s="386"/>
    </row>
    <row r="86" spans="1:11" ht="58.5" customHeight="1" thickBot="1">
      <c r="A86" s="396"/>
      <c r="B86" s="397"/>
      <c r="C86" s="190" t="s">
        <v>391</v>
      </c>
      <c r="D86" s="196" t="s">
        <v>392</v>
      </c>
      <c r="E86" s="184">
        <f>'نتایج پرسشنامه مدیر'!C45</f>
        <v>0.5</v>
      </c>
      <c r="F86" s="210">
        <f>IF(G86="مطلوب",3,IF(G86="نسبتا مطلوب",2,1))</f>
        <v>2</v>
      </c>
      <c r="G86" s="184" t="str">
        <f>'نتایج پرسشنامه مدیر'!D45</f>
        <v>نسبتا مطلوب</v>
      </c>
      <c r="H86" s="184">
        <f>F86</f>
        <v>2</v>
      </c>
      <c r="I86" s="212" t="str">
        <f>IF(H86&gt;2.33,"مطلوب",IF(H86&gt;1.66, "نسبتا مطلوب","نامطلوب"))</f>
        <v>نسبتا مطلوب</v>
      </c>
      <c r="J86" s="379"/>
      <c r="K86" s="387"/>
    </row>
    <row r="87" spans="1:11" ht="58.5" customHeight="1" thickBot="1">
      <c r="A87" s="402" t="s">
        <v>393</v>
      </c>
      <c r="B87" s="397" t="s">
        <v>394</v>
      </c>
      <c r="C87" s="373" t="s">
        <v>1083</v>
      </c>
      <c r="D87" s="188" t="s">
        <v>395</v>
      </c>
      <c r="E87" s="184">
        <f>'نتایج پرسشنامه مدیر'!C35</f>
        <v>100</v>
      </c>
      <c r="F87" s="210">
        <f t="shared" si="2"/>
        <v>3</v>
      </c>
      <c r="G87" s="184" t="str">
        <f>'نتایج پرسشنامه مدیر'!D35</f>
        <v>مطلوب</v>
      </c>
      <c r="H87" s="362">
        <f>AVERAGE(F87:F89)</f>
        <v>2.3333333333333335</v>
      </c>
      <c r="I87" s="364" t="str">
        <f>IF(H87&gt;2.33,"مطلوب",IF(H87&gt;1.66, "نسبتا مطلوب","نامطلوب"))</f>
        <v>مطلوب</v>
      </c>
      <c r="J87" s="377">
        <f>AVERAGE(H87:H92)</f>
        <v>1.8333333333333335</v>
      </c>
      <c r="K87" s="419">
        <f>AVERAGE(J87:J111)</f>
        <v>1.0416666666666667</v>
      </c>
    </row>
    <row r="88" spans="1:11" ht="43.5" thickBot="1">
      <c r="A88" s="402"/>
      <c r="B88" s="397"/>
      <c r="C88" s="373"/>
      <c r="D88" s="188" t="s">
        <v>169</v>
      </c>
      <c r="E88" s="184">
        <f>'نتایج پرسشنامه مدیر'!C26</f>
        <v>0</v>
      </c>
      <c r="F88" s="210">
        <f t="shared" si="2"/>
        <v>1</v>
      </c>
      <c r="G88" s="184" t="str">
        <f>'نتایج پرسشنامه مدیر'!D26</f>
        <v>نامطلوب</v>
      </c>
      <c r="H88" s="374"/>
      <c r="I88" s="366"/>
      <c r="J88" s="378"/>
      <c r="K88" s="420"/>
    </row>
    <row r="89" spans="1:11" ht="43.5" thickBot="1">
      <c r="A89" s="402"/>
      <c r="B89" s="397"/>
      <c r="C89" s="373"/>
      <c r="D89" s="188" t="s">
        <v>178</v>
      </c>
      <c r="E89" s="184">
        <f>'نتایج پرسشنامه مدیر'!C31</f>
        <v>100</v>
      </c>
      <c r="F89" s="210">
        <f t="shared" si="2"/>
        <v>3</v>
      </c>
      <c r="G89" s="184" t="str">
        <f>'نتایج پرسشنامه مدیر'!D31</f>
        <v>مطلوب</v>
      </c>
      <c r="H89" s="363"/>
      <c r="I89" s="365"/>
      <c r="J89" s="378"/>
      <c r="K89" s="420"/>
    </row>
    <row r="90" spans="1:11" ht="43.5" thickBot="1">
      <c r="A90" s="402"/>
      <c r="B90" s="397"/>
      <c r="C90" s="217" t="s">
        <v>396</v>
      </c>
      <c r="D90" s="196" t="s">
        <v>397</v>
      </c>
      <c r="E90" s="184">
        <f>'نتایج پرسشنامه مدیر'!C36</f>
        <v>47</v>
      </c>
      <c r="F90" s="210">
        <f t="shared" si="2"/>
        <v>1</v>
      </c>
      <c r="G90" s="184" t="str">
        <f>'نتایج پرسشنامه مدیر'!D36</f>
        <v>نامطلوب</v>
      </c>
      <c r="H90" s="184">
        <f>F90</f>
        <v>1</v>
      </c>
      <c r="I90" s="212" t="str">
        <f>IF(H90&gt;2.33,"مطلوب",IF(H90&gt;1.66, "نسبتا مطلوب","نامطلوب"))</f>
        <v>نامطلوب</v>
      </c>
      <c r="J90" s="378"/>
      <c r="K90" s="420"/>
    </row>
    <row r="91" spans="1:11" ht="29.25" thickBot="1">
      <c r="A91" s="402"/>
      <c r="B91" s="397"/>
      <c r="C91" s="190" t="s">
        <v>398</v>
      </c>
      <c r="D91" s="188" t="s">
        <v>1031</v>
      </c>
      <c r="E91" s="184">
        <f>'نتایج پرسشنامه مدیر'!C19</f>
        <v>0.20289855072463769</v>
      </c>
      <c r="F91" s="210">
        <f t="shared" si="2"/>
        <v>1</v>
      </c>
      <c r="G91" s="184" t="str">
        <f>'نتایج پرسشنامه مدیر'!D19</f>
        <v>نامطلوب</v>
      </c>
      <c r="H91" s="184">
        <f>F91</f>
        <v>1</v>
      </c>
      <c r="I91" s="212" t="str">
        <f>IF(H91&gt;2.33,"مطلوب",IF(H91&gt;1.66, "نسبتا مطلوب","نامطلوب"))</f>
        <v>نامطلوب</v>
      </c>
      <c r="J91" s="378"/>
      <c r="K91" s="420"/>
    </row>
    <row r="92" spans="1:11" ht="57.75" thickBot="1">
      <c r="A92" s="402"/>
      <c r="B92" s="397"/>
      <c r="C92" s="217" t="s">
        <v>399</v>
      </c>
      <c r="D92" s="192" t="s">
        <v>400</v>
      </c>
      <c r="E92" s="184">
        <f>'نتایج پرسشنامه مدیر'!E42</f>
        <v>5.995081488559749</v>
      </c>
      <c r="F92" s="210">
        <f t="shared" si="2"/>
        <v>3</v>
      </c>
      <c r="G92" s="184" t="str">
        <f>'نتایج پرسشنامه مدیر'!F42</f>
        <v>مطلوب</v>
      </c>
      <c r="H92" s="184">
        <f>F92</f>
        <v>3</v>
      </c>
      <c r="I92" s="212" t="str">
        <f>IF(H92&gt;2.33,"مطلوب",IF(H92&gt;1.66, "نسبتا مطلوب","نامطلوب"))</f>
        <v>مطلوب</v>
      </c>
      <c r="J92" s="379"/>
      <c r="K92" s="420"/>
    </row>
    <row r="93" spans="1:11" ht="29.25" thickBot="1">
      <c r="A93" s="402"/>
      <c r="B93" s="403" t="s">
        <v>401</v>
      </c>
      <c r="C93" s="217" t="s">
        <v>402</v>
      </c>
      <c r="D93" s="188" t="s">
        <v>1032</v>
      </c>
      <c r="E93" s="184">
        <f>استادان!BQ57</f>
        <v>12.857142857142858</v>
      </c>
      <c r="F93" s="210" t="str">
        <f>IF(G93="","",IF(G93="نامطلوب",1,IF(G93="نسبتا مطلوب",2,3)))</f>
        <v/>
      </c>
      <c r="G93" s="184"/>
      <c r="H93" s="362"/>
      <c r="I93" s="364" t="str">
        <f>F93</f>
        <v/>
      </c>
      <c r="J93" s="377">
        <f>H93</f>
        <v>0</v>
      </c>
      <c r="K93" s="420"/>
    </row>
    <row r="94" spans="1:11" ht="72" thickBot="1">
      <c r="A94" s="402"/>
      <c r="B94" s="403"/>
      <c r="C94" s="217" t="s">
        <v>403</v>
      </c>
      <c r="D94" s="193" t="s">
        <v>755</v>
      </c>
      <c r="E94" s="184">
        <f>استادان!BV57</f>
        <v>1.7142857142857142</v>
      </c>
      <c r="F94" s="210" t="str">
        <f>IF(G94="","",IF(G94="نامطلوب",1,IF(G94="نسبتا مطلوب",2,3)))</f>
        <v/>
      </c>
      <c r="G94" s="184"/>
      <c r="H94" s="363"/>
      <c r="I94" s="365"/>
      <c r="J94" s="379"/>
      <c r="K94" s="420"/>
    </row>
    <row r="95" spans="1:11" ht="60" customHeight="1" thickBot="1">
      <c r="A95" s="402"/>
      <c r="B95" s="407" t="s">
        <v>404</v>
      </c>
      <c r="C95" s="400" t="s">
        <v>854</v>
      </c>
      <c r="D95" s="204" t="s">
        <v>855</v>
      </c>
      <c r="E95" s="184">
        <f>AVERAGE(استادان!BZ57)</f>
        <v>0.16666666666666666</v>
      </c>
      <c r="F95" s="210">
        <f t="shared" si="2"/>
        <v>1</v>
      </c>
      <c r="G95" s="244" t="str">
        <f>IF(E95&gt;=2,"مطلوب",IF(E95&gt;=1,"نسبتا مطلوب","نامطلوب"))</f>
        <v>نامطلوب</v>
      </c>
      <c r="H95" s="362">
        <f>AVERAGE(F95:F96)</f>
        <v>1</v>
      </c>
      <c r="I95" s="364" t="str">
        <f>IF(H95&gt;2.33,"مطلوب",IF(H95&gt;1.66, "نسبتا مطلوب","نامطلوب"))</f>
        <v>نامطلوب</v>
      </c>
      <c r="J95" s="384">
        <f>AVERAGE(H95:H108)</f>
        <v>1.3333333333333333</v>
      </c>
      <c r="K95" s="420"/>
    </row>
    <row r="96" spans="1:11" ht="43.5" thickBot="1">
      <c r="A96" s="402"/>
      <c r="B96" s="408"/>
      <c r="C96" s="401"/>
      <c r="D96" s="204" t="s">
        <v>856</v>
      </c>
      <c r="E96" s="184">
        <f>AVERAGE(استادان!CB57)</f>
        <v>0.2857142857142857</v>
      </c>
      <c r="F96" s="210">
        <f t="shared" si="2"/>
        <v>1</v>
      </c>
      <c r="G96" s="244" t="str">
        <f>IF(E96&gt;=2,"مطلوب",IF(E96&gt;=1,"نسبتا مطلوب","نامطلوب"))</f>
        <v>نامطلوب</v>
      </c>
      <c r="H96" s="363"/>
      <c r="I96" s="365"/>
      <c r="J96" s="384"/>
      <c r="K96" s="420"/>
    </row>
    <row r="97" spans="1:11" ht="57.75" thickBot="1">
      <c r="A97" s="402"/>
      <c r="B97" s="408"/>
      <c r="C97" s="373" t="s">
        <v>405</v>
      </c>
      <c r="D97" s="196" t="s">
        <v>751</v>
      </c>
      <c r="E97" s="184">
        <f>SUM(استادان!CD57)</f>
        <v>0.5714285714285714</v>
      </c>
      <c r="F97" s="210">
        <f t="shared" si="2"/>
        <v>1</v>
      </c>
      <c r="G97" s="184" t="str">
        <f>IF(E97&gt;=2,"مطلوب",IF(E97&gt;=1,"نسبتا مطلوب","نامطلوب"))</f>
        <v>نامطلوب</v>
      </c>
      <c r="H97" s="362">
        <f>AVERAGE(F97:F98)</f>
        <v>1.5</v>
      </c>
      <c r="I97" s="364" t="str">
        <f>IF(H97&gt;2.33,"مطلوب",IF(H97&gt;1.66, "نسبتا مطلوب","نامطلوب"))</f>
        <v>نامطلوب</v>
      </c>
      <c r="J97" s="384"/>
      <c r="K97" s="420"/>
    </row>
    <row r="98" spans="1:11" ht="43.5" thickBot="1">
      <c r="A98" s="402"/>
      <c r="B98" s="408"/>
      <c r="C98" s="373"/>
      <c r="D98" s="192" t="s">
        <v>406</v>
      </c>
      <c r="E98" s="184">
        <f>SUM(استادان!CN57)</f>
        <v>1</v>
      </c>
      <c r="F98" s="210">
        <f t="shared" si="2"/>
        <v>2</v>
      </c>
      <c r="G98" s="184" t="str">
        <f>IF(E98&gt;=2,"مطلوب",IF(E98&gt;=1,"نسبتا مطلوب","نامطلوب"))</f>
        <v>نسبتا مطلوب</v>
      </c>
      <c r="H98" s="363"/>
      <c r="I98" s="365"/>
      <c r="J98" s="384"/>
      <c r="K98" s="420"/>
    </row>
    <row r="99" spans="1:11" ht="43.5" thickBot="1">
      <c r="A99" s="402"/>
      <c r="B99" s="408"/>
      <c r="C99" s="373" t="s">
        <v>407</v>
      </c>
      <c r="D99" s="188" t="s">
        <v>749</v>
      </c>
      <c r="E99" s="184">
        <f>استادان!CZ57</f>
        <v>0</v>
      </c>
      <c r="F99" s="210">
        <f t="shared" si="2"/>
        <v>1</v>
      </c>
      <c r="G99" s="184" t="str">
        <f>IF(E99&lt;=0.5,"نامطلوب",IF(E99&lt;=1,"نسبتا مطلوب","مطلوب"))</f>
        <v>نامطلوب</v>
      </c>
      <c r="H99" s="362">
        <f>AVERAGE(F99:F101)</f>
        <v>1</v>
      </c>
      <c r="I99" s="364" t="str">
        <f>IF(H99&gt;2.33,"مطلوب",IF(H99&gt;1.66, "نسبتا مطلوب","نامطلوب"))</f>
        <v>نامطلوب</v>
      </c>
      <c r="J99" s="384"/>
      <c r="K99" s="420"/>
    </row>
    <row r="100" spans="1:11" ht="43.5" thickBot="1">
      <c r="A100" s="402"/>
      <c r="B100" s="408"/>
      <c r="C100" s="373"/>
      <c r="D100" s="188" t="s">
        <v>750</v>
      </c>
      <c r="E100" s="184">
        <f>استادان!DB57</f>
        <v>0.14285714285714285</v>
      </c>
      <c r="F100" s="210">
        <f t="shared" si="2"/>
        <v>1</v>
      </c>
      <c r="G100" s="184" t="str">
        <f>IF(E100&lt;0.5,"نامطلوب",IF(E100&lt;1,"نسبتا مطلوب","مطلوب"))</f>
        <v>نامطلوب</v>
      </c>
      <c r="H100" s="374"/>
      <c r="I100" s="366"/>
      <c r="J100" s="384"/>
      <c r="K100" s="420"/>
    </row>
    <row r="101" spans="1:11" ht="43.5" thickBot="1">
      <c r="A101" s="402"/>
      <c r="B101" s="408"/>
      <c r="C101" s="373"/>
      <c r="D101" s="192" t="s">
        <v>408</v>
      </c>
      <c r="E101" s="184">
        <f>استادان!DD57</f>
        <v>0</v>
      </c>
      <c r="F101" s="210">
        <f t="shared" si="2"/>
        <v>1</v>
      </c>
      <c r="G101" s="184" t="str">
        <f>IF(E101&lt;0.5,"نامطلوب",IF(E101&lt;1,"نسبتا مطلوب","مطلوب"))</f>
        <v>نامطلوب</v>
      </c>
      <c r="H101" s="363"/>
      <c r="I101" s="365"/>
      <c r="J101" s="384"/>
      <c r="K101" s="420"/>
    </row>
    <row r="102" spans="1:11" ht="43.5" thickBot="1">
      <c r="A102" s="402"/>
      <c r="B102" s="408"/>
      <c r="C102" s="217" t="s">
        <v>409</v>
      </c>
      <c r="D102" s="188" t="s">
        <v>752</v>
      </c>
      <c r="E102" s="184">
        <f>AVERAGE(استادان!DF57)</f>
        <v>0</v>
      </c>
      <c r="F102" s="210">
        <f t="shared" si="2"/>
        <v>1</v>
      </c>
      <c r="G102" s="184" t="str">
        <f>IF(E102&gt;=0.5,"مطلوب",IF(E102&gt;=0.25,"نسبتا مطلوب","نامطلوب"))</f>
        <v>نامطلوب</v>
      </c>
      <c r="H102" s="184">
        <f>E102</f>
        <v>0</v>
      </c>
      <c r="I102" s="212" t="str">
        <f>IF(H102&gt;2.33,"مطلوب",IF(H102&gt;1.66, "نسبتا مطلوب","نامطلوب"))</f>
        <v>نامطلوب</v>
      </c>
      <c r="J102" s="384"/>
      <c r="K102" s="420"/>
    </row>
    <row r="103" spans="1:11" ht="43.5" thickBot="1">
      <c r="A103" s="402"/>
      <c r="B103" s="408"/>
      <c r="C103" s="373" t="s">
        <v>410</v>
      </c>
      <c r="D103" s="207" t="s">
        <v>411</v>
      </c>
      <c r="E103" s="184">
        <f>SUM(استادان!DJ57)</f>
        <v>10.428571428571429</v>
      </c>
      <c r="F103" s="210">
        <f t="shared" si="2"/>
        <v>2</v>
      </c>
      <c r="G103" s="184" t="str">
        <f>IF(E103&gt;=12,"مطلوب",IF(E103&gt;=6,"نسبتا مطلوب","نامطلوب"))</f>
        <v>نسبتا مطلوب</v>
      </c>
      <c r="H103" s="362">
        <f>AVERAGE(F103:F104)</f>
        <v>1.5</v>
      </c>
      <c r="I103" s="364" t="str">
        <f>IF(H103&gt;2.33,"مطلوب",IF(H103&gt;1.66, "نسبتا مطلوب","نامطلوب"))</f>
        <v>نامطلوب</v>
      </c>
      <c r="J103" s="384"/>
      <c r="K103" s="420"/>
    </row>
    <row r="104" spans="1:11" ht="29.25" thickBot="1">
      <c r="A104" s="402"/>
      <c r="B104" s="408"/>
      <c r="C104" s="373"/>
      <c r="D104" s="194" t="s">
        <v>756</v>
      </c>
      <c r="E104" s="184">
        <f>استادان!DN57</f>
        <v>0</v>
      </c>
      <c r="F104" s="210">
        <f t="shared" si="2"/>
        <v>1</v>
      </c>
      <c r="G104" s="184" t="str">
        <f>IF(E104&gt;=12,"مطلوب",IF(E104&gt;=6,"نسبتا مطلوب","نامطلوب"))</f>
        <v>نامطلوب</v>
      </c>
      <c r="H104" s="363"/>
      <c r="I104" s="365"/>
      <c r="J104" s="384"/>
      <c r="K104" s="420"/>
    </row>
    <row r="105" spans="1:11" ht="57.75" thickBot="1">
      <c r="A105" s="402"/>
      <c r="B105" s="408"/>
      <c r="C105" s="245" t="s">
        <v>1033</v>
      </c>
      <c r="D105" s="196" t="s">
        <v>412</v>
      </c>
      <c r="E105" s="184">
        <f>استادان!S57</f>
        <v>2.75</v>
      </c>
      <c r="F105" s="210">
        <f t="shared" si="2"/>
        <v>3</v>
      </c>
      <c r="G105" s="184" t="str">
        <f>IF(E105&gt;=2.33,"مطلوب",IF(E105&gt;=1.66, "نسبتا مطلوب","نامطلوب"))</f>
        <v>مطلوب</v>
      </c>
      <c r="H105" s="184">
        <f t="shared" ref="H105:H111" si="3">F105</f>
        <v>3</v>
      </c>
      <c r="I105" s="212" t="str">
        <f t="shared" ref="I105:I111" si="4">IF(H105&gt;2.33,"مطلوب",IF(H105&gt;1.66, "نسبتا مطلوب","نامطلوب"))</f>
        <v>مطلوب</v>
      </c>
      <c r="J105" s="384"/>
      <c r="K105" s="420"/>
    </row>
    <row r="106" spans="1:11" ht="57.75" thickBot="1">
      <c r="A106" s="402"/>
      <c r="B106" s="408"/>
      <c r="C106" s="191" t="s">
        <v>413</v>
      </c>
      <c r="D106" s="188" t="s">
        <v>753</v>
      </c>
      <c r="E106" s="184">
        <f>استادان!CH57</f>
        <v>0</v>
      </c>
      <c r="F106" s="210">
        <f t="shared" si="2"/>
        <v>1</v>
      </c>
      <c r="G106" s="184" t="str">
        <f>IF(E106&gt;=1,"مطلوب",IF(E106&gt;=0.5, "نسبتا مطلوب","نامطلوب"))</f>
        <v>نامطلوب</v>
      </c>
      <c r="H106" s="184">
        <f t="shared" si="3"/>
        <v>1</v>
      </c>
      <c r="I106" s="212" t="str">
        <f t="shared" si="4"/>
        <v>نامطلوب</v>
      </c>
      <c r="J106" s="384"/>
      <c r="K106" s="420"/>
    </row>
    <row r="107" spans="1:11" ht="43.5" thickBot="1">
      <c r="A107" s="402"/>
      <c r="B107" s="408"/>
      <c r="C107" s="217" t="s">
        <v>414</v>
      </c>
      <c r="D107" s="192" t="s">
        <v>415</v>
      </c>
      <c r="E107" s="184">
        <f>SUM(استادان!CJ57)</f>
        <v>0.7142857142857143</v>
      </c>
      <c r="F107" s="210">
        <f t="shared" si="2"/>
        <v>2</v>
      </c>
      <c r="G107" s="184" t="str">
        <f>IF(E107&gt;=1,"مطلوب",IF(E107&gt;=0.5, "نسبتا مطلوب","نامطلوب"))</f>
        <v>نسبتا مطلوب</v>
      </c>
      <c r="H107" s="184">
        <f t="shared" si="3"/>
        <v>2</v>
      </c>
      <c r="I107" s="212" t="str">
        <f t="shared" si="4"/>
        <v>نسبتا مطلوب</v>
      </c>
      <c r="J107" s="384"/>
      <c r="K107" s="420"/>
    </row>
    <row r="108" spans="1:11" ht="43.5" thickBot="1">
      <c r="A108" s="402"/>
      <c r="B108" s="409"/>
      <c r="C108" s="217" t="s">
        <v>416</v>
      </c>
      <c r="D108" s="192" t="s">
        <v>417</v>
      </c>
      <c r="E108" s="184">
        <f>SUM(استادان!DR57)</f>
        <v>0</v>
      </c>
      <c r="F108" s="210">
        <f t="shared" si="2"/>
        <v>1</v>
      </c>
      <c r="G108" s="184" t="str">
        <f>IF(E108&gt;=1,"مطلوب",IF(E108&gt;=0.5, "نسبتا مطلوب","نامطلوب"))</f>
        <v>نامطلوب</v>
      </c>
      <c r="H108" s="184">
        <f t="shared" si="3"/>
        <v>1</v>
      </c>
      <c r="I108" s="212" t="str">
        <f t="shared" si="4"/>
        <v>نامطلوب</v>
      </c>
      <c r="J108" s="384"/>
      <c r="K108" s="420"/>
    </row>
    <row r="109" spans="1:11" ht="78" customHeight="1" thickBot="1">
      <c r="A109" s="402"/>
      <c r="B109" s="397" t="s">
        <v>418</v>
      </c>
      <c r="C109" s="217" t="s">
        <v>419</v>
      </c>
      <c r="D109" s="188" t="s">
        <v>420</v>
      </c>
      <c r="E109" s="218">
        <f>SUM(استادان!DT57)</f>
        <v>0</v>
      </c>
      <c r="F109" s="210">
        <f t="shared" si="2"/>
        <v>1</v>
      </c>
      <c r="G109" s="184" t="str">
        <f>IF(E109&gt;=2,"مطلوب",IF(E109&gt;=1,"نسبتا مطلوب","نامطلوب"))</f>
        <v>نامطلوب</v>
      </c>
      <c r="H109" s="184">
        <f t="shared" si="3"/>
        <v>1</v>
      </c>
      <c r="I109" s="212" t="str">
        <f t="shared" si="4"/>
        <v>نامطلوب</v>
      </c>
      <c r="J109" s="384">
        <f>AVERAGE(H109:H111)</f>
        <v>1</v>
      </c>
      <c r="K109" s="420"/>
    </row>
    <row r="110" spans="1:11" ht="43.5" thickBot="1">
      <c r="A110" s="402"/>
      <c r="B110" s="397"/>
      <c r="C110" s="217" t="s">
        <v>421</v>
      </c>
      <c r="D110" s="192" t="s">
        <v>422</v>
      </c>
      <c r="E110" s="184">
        <f>SUM(استادان!DV57)</f>
        <v>0.14285714285714285</v>
      </c>
      <c r="F110" s="210">
        <f t="shared" si="2"/>
        <v>1</v>
      </c>
      <c r="G110" s="184" t="str">
        <f>IF(E110&gt;=1,"مطلوب",IF(E110&gt;=0.5, "نسبتا مطلوب","نامطلوب"))</f>
        <v>نامطلوب</v>
      </c>
      <c r="H110" s="184">
        <f t="shared" si="3"/>
        <v>1</v>
      </c>
      <c r="I110" s="212" t="str">
        <f t="shared" si="4"/>
        <v>نامطلوب</v>
      </c>
      <c r="J110" s="384"/>
      <c r="K110" s="420"/>
    </row>
    <row r="111" spans="1:11" ht="43.5" thickBot="1">
      <c r="A111" s="402"/>
      <c r="B111" s="397"/>
      <c r="C111" s="217" t="s">
        <v>423</v>
      </c>
      <c r="D111" s="193" t="s">
        <v>424</v>
      </c>
      <c r="E111" s="184">
        <f>SUM(استادان!DX57)</f>
        <v>0</v>
      </c>
      <c r="F111" s="210">
        <f t="shared" si="2"/>
        <v>1</v>
      </c>
      <c r="G111" s="184" t="str">
        <f>IF(E111&gt;=2,"مطلوب",IF(E111&gt;=1,"نسبتا مطلوب","نامطلوب"))</f>
        <v>نامطلوب</v>
      </c>
      <c r="H111" s="184">
        <f t="shared" si="3"/>
        <v>1</v>
      </c>
      <c r="I111" s="212" t="str">
        <f t="shared" si="4"/>
        <v>نامطلوب</v>
      </c>
      <c r="J111" s="384"/>
      <c r="K111" s="421"/>
    </row>
    <row r="112" spans="1:11" ht="39" customHeight="1" thickBot="1">
      <c r="A112" s="410" t="s">
        <v>425</v>
      </c>
      <c r="B112" s="397" t="s">
        <v>426</v>
      </c>
      <c r="C112" s="217" t="s">
        <v>427</v>
      </c>
      <c r="D112" s="188" t="s">
        <v>428</v>
      </c>
      <c r="E112" s="184"/>
      <c r="F112" s="210"/>
      <c r="G112" s="184"/>
      <c r="H112" s="184"/>
      <c r="I112" s="212"/>
      <c r="J112" s="377">
        <f>AVERAGE(H112:H126)</f>
        <v>2</v>
      </c>
      <c r="K112" s="419">
        <f>AVERAGE(J112:J137)</f>
        <v>1.8888888888888891</v>
      </c>
    </row>
    <row r="113" spans="1:11" ht="43.5" thickBot="1">
      <c r="A113" s="410"/>
      <c r="B113" s="397"/>
      <c r="C113" s="217" t="s">
        <v>429</v>
      </c>
      <c r="D113" s="192" t="s">
        <v>430</v>
      </c>
      <c r="E113" s="184"/>
      <c r="F113" s="210"/>
      <c r="G113" s="184"/>
      <c r="H113" s="184"/>
      <c r="I113" s="212"/>
      <c r="J113" s="378"/>
      <c r="K113" s="420"/>
    </row>
    <row r="114" spans="1:11" ht="43.5" thickBot="1">
      <c r="A114" s="410"/>
      <c r="B114" s="397"/>
      <c r="C114" s="373" t="s">
        <v>431</v>
      </c>
      <c r="D114" s="192" t="s">
        <v>432</v>
      </c>
      <c r="E114" s="184">
        <f>'نتایج پرسشنامه مدیر'!C62</f>
        <v>0</v>
      </c>
      <c r="F114" s="210">
        <f t="shared" si="2"/>
        <v>1</v>
      </c>
      <c r="G114" s="184" t="str">
        <f>'نتایج پرسشنامه مدیر'!D62</f>
        <v>نامطلوب</v>
      </c>
      <c r="H114" s="362">
        <f>AVERAGE(F114:F117)</f>
        <v>1</v>
      </c>
      <c r="I114" s="364" t="str">
        <f>IF(H114&gt;2.33,"مطلوب",IF(H114&gt;1.66, "نسبتا مطلوب","نامطلوب"))</f>
        <v>نامطلوب</v>
      </c>
      <c r="J114" s="378"/>
      <c r="K114" s="420"/>
    </row>
    <row r="115" spans="1:11" ht="43.5" thickBot="1">
      <c r="A115" s="410"/>
      <c r="B115" s="397"/>
      <c r="C115" s="373"/>
      <c r="D115" s="192" t="s">
        <v>433</v>
      </c>
      <c r="E115" s="184">
        <f>'نتایج پرسشنامه مدیر'!C63</f>
        <v>0</v>
      </c>
      <c r="F115" s="210">
        <f t="shared" si="2"/>
        <v>1</v>
      </c>
      <c r="G115" s="184" t="str">
        <f>'نتایج پرسشنامه مدیر'!D63</f>
        <v>نامطلوب</v>
      </c>
      <c r="H115" s="417"/>
      <c r="I115" s="366"/>
      <c r="J115" s="378"/>
      <c r="K115" s="420"/>
    </row>
    <row r="116" spans="1:11" ht="43.5" thickBot="1">
      <c r="A116" s="410"/>
      <c r="B116" s="397"/>
      <c r="C116" s="373"/>
      <c r="D116" s="188" t="s">
        <v>434</v>
      </c>
      <c r="E116" s="184">
        <f>'نتایج پرسشنامه مدیر'!C64</f>
        <v>0</v>
      </c>
      <c r="F116" s="210" t="str">
        <f>IF(G116="فاقد مصداق","",IF(G116="مطلوب",3,IF(G116="نسبتا مطلوب",2, 1)))</f>
        <v/>
      </c>
      <c r="G116" s="184" t="str">
        <f>'نتایج پرسشنامه مدیر'!D64</f>
        <v>فاقد مصداق</v>
      </c>
      <c r="H116" s="417"/>
      <c r="I116" s="366"/>
      <c r="J116" s="378"/>
      <c r="K116" s="420"/>
    </row>
    <row r="117" spans="1:11" ht="43.5" thickBot="1">
      <c r="A117" s="410"/>
      <c r="B117" s="397"/>
      <c r="C117" s="373"/>
      <c r="D117" s="188" t="s">
        <v>435</v>
      </c>
      <c r="E117" s="184">
        <f>'نتایج پرسشنامه مدیر'!C65</f>
        <v>0</v>
      </c>
      <c r="F117" s="210">
        <f t="shared" si="2"/>
        <v>1</v>
      </c>
      <c r="G117" s="184" t="str">
        <f>'نتایج پرسشنامه مدیر'!D65</f>
        <v>نامطلوب</v>
      </c>
      <c r="H117" s="418"/>
      <c r="I117" s="365"/>
      <c r="J117" s="378"/>
      <c r="K117" s="420"/>
    </row>
    <row r="118" spans="1:11" ht="57.75" thickBot="1">
      <c r="A118" s="410"/>
      <c r="B118" s="397"/>
      <c r="C118" s="373" t="s">
        <v>1055</v>
      </c>
      <c r="D118" s="203" t="s">
        <v>1085</v>
      </c>
      <c r="E118" s="184">
        <f>'نتایج پرسشنامه مدیر'!C53</f>
        <v>0.8</v>
      </c>
      <c r="F118" s="210">
        <f t="shared" si="2"/>
        <v>3</v>
      </c>
      <c r="G118" s="184" t="str">
        <f>'نتایج پرسشنامه مدیر'!D53</f>
        <v>مطلوب</v>
      </c>
      <c r="H118" s="374">
        <f>AVERAGE(F118:F126)</f>
        <v>3</v>
      </c>
      <c r="I118" s="366" t="str">
        <f>IF(H118&gt;2.33,"مطلوب",IF(H118&gt;1.66, "نسبتا مطلوب","نامطلوب"))</f>
        <v>مطلوب</v>
      </c>
      <c r="J118" s="378"/>
      <c r="K118" s="420"/>
    </row>
    <row r="119" spans="1:11" ht="57.75" thickBot="1">
      <c r="A119" s="410"/>
      <c r="B119" s="397"/>
      <c r="C119" s="373"/>
      <c r="D119" s="204" t="s">
        <v>1086</v>
      </c>
      <c r="E119" s="184">
        <f>'نتایج پرسشنامه مدیر'!C54</f>
        <v>1.8987341772151898</v>
      </c>
      <c r="F119" s="210">
        <f t="shared" ref="F119:F126" si="5">IF(G119="فاقد مصداق","",IF(G119="مطلوب",3,IF(G119="نسبتا مطلوب",2, 1)))</f>
        <v>3</v>
      </c>
      <c r="G119" s="184" t="str">
        <f>'نتایج پرسشنامه مدیر'!D54</f>
        <v>مطلوب</v>
      </c>
      <c r="H119" s="374"/>
      <c r="I119" s="366"/>
      <c r="J119" s="378"/>
      <c r="K119" s="420"/>
    </row>
    <row r="120" spans="1:11" ht="43.5" thickBot="1">
      <c r="A120" s="410"/>
      <c r="B120" s="397"/>
      <c r="C120" s="373"/>
      <c r="D120" s="203" t="s">
        <v>1087</v>
      </c>
      <c r="E120" s="184" t="str">
        <f>'نتایج پرسشنامه مدیر'!C55</f>
        <v/>
      </c>
      <c r="F120" s="210" t="str">
        <f t="shared" si="5"/>
        <v/>
      </c>
      <c r="G120" s="184" t="str">
        <f>'نتایج پرسشنامه مدیر'!D55</f>
        <v>فاقد مصداق</v>
      </c>
      <c r="H120" s="374"/>
      <c r="I120" s="366"/>
      <c r="J120" s="378"/>
      <c r="K120" s="420"/>
    </row>
    <row r="121" spans="1:11" ht="57.75" thickBot="1">
      <c r="A121" s="410"/>
      <c r="B121" s="397"/>
      <c r="C121" s="373"/>
      <c r="D121" s="204" t="s">
        <v>1088</v>
      </c>
      <c r="E121" s="184">
        <f>'نتایج پرسشنامه مدیر'!C56</f>
        <v>0.2</v>
      </c>
      <c r="F121" s="210">
        <f t="shared" si="5"/>
        <v>3</v>
      </c>
      <c r="G121" s="184" t="str">
        <f>'نتایج پرسشنامه مدیر'!D56</f>
        <v>مطلوب</v>
      </c>
      <c r="H121" s="374"/>
      <c r="I121" s="366"/>
      <c r="J121" s="378"/>
      <c r="K121" s="420"/>
    </row>
    <row r="122" spans="1:11" ht="57.75" thickBot="1">
      <c r="A122" s="410"/>
      <c r="B122" s="397"/>
      <c r="C122" s="373"/>
      <c r="D122" s="204" t="s">
        <v>1089</v>
      </c>
      <c r="E122" s="184">
        <f>'نتایج پرسشنامه مدیر'!C57</f>
        <v>0.63291139240506333</v>
      </c>
      <c r="F122" s="210">
        <f t="shared" si="5"/>
        <v>3</v>
      </c>
      <c r="G122" s="184" t="str">
        <f>'نتایج پرسشنامه مدیر'!D57</f>
        <v>مطلوب</v>
      </c>
      <c r="H122" s="374"/>
      <c r="I122" s="366"/>
      <c r="J122" s="378"/>
      <c r="K122" s="420"/>
    </row>
    <row r="123" spans="1:11" ht="43.5" thickBot="1">
      <c r="A123" s="410"/>
      <c r="B123" s="397"/>
      <c r="C123" s="373"/>
      <c r="D123" s="203" t="s">
        <v>1090</v>
      </c>
      <c r="E123" s="184" t="str">
        <f>'نتایج پرسشنامه مدیر'!C58</f>
        <v/>
      </c>
      <c r="F123" s="210" t="str">
        <f t="shared" si="5"/>
        <v/>
      </c>
      <c r="G123" s="184" t="str">
        <f>'نتایج پرسشنامه مدیر'!D58</f>
        <v>فاقد مصداق</v>
      </c>
      <c r="H123" s="374"/>
      <c r="I123" s="366"/>
      <c r="J123" s="378"/>
      <c r="K123" s="420"/>
    </row>
    <row r="124" spans="1:11" ht="57.75" thickBot="1">
      <c r="A124" s="410"/>
      <c r="B124" s="397"/>
      <c r="C124" s="373"/>
      <c r="D124" s="204" t="s">
        <v>1091</v>
      </c>
      <c r="E124" s="184">
        <f>'نتایج پرسشنامه مدیر'!C59</f>
        <v>0</v>
      </c>
      <c r="F124" s="210">
        <f t="shared" si="5"/>
        <v>3</v>
      </c>
      <c r="G124" s="184" t="str">
        <f>'نتایج پرسشنامه مدیر'!D59</f>
        <v>مطلوب</v>
      </c>
      <c r="H124" s="374"/>
      <c r="I124" s="366"/>
      <c r="J124" s="378"/>
      <c r="K124" s="420"/>
    </row>
    <row r="125" spans="1:11" ht="43.5" thickBot="1">
      <c r="A125" s="410"/>
      <c r="B125" s="397"/>
      <c r="C125" s="373"/>
      <c r="D125" s="204" t="s">
        <v>744</v>
      </c>
      <c r="E125" s="184">
        <f>'نتایج پرسشنامه مدیر'!C60</f>
        <v>0.63291139240506333</v>
      </c>
      <c r="F125" s="210">
        <f t="shared" si="5"/>
        <v>3</v>
      </c>
      <c r="G125" s="184" t="str">
        <f>'نتایج پرسشنامه مدیر'!D60</f>
        <v>مطلوب</v>
      </c>
      <c r="H125" s="374"/>
      <c r="I125" s="366"/>
      <c r="J125" s="378"/>
      <c r="K125" s="420"/>
    </row>
    <row r="126" spans="1:11" ht="43.5" thickBot="1">
      <c r="A126" s="410"/>
      <c r="B126" s="397"/>
      <c r="C126" s="373"/>
      <c r="D126" s="203" t="s">
        <v>745</v>
      </c>
      <c r="E126" s="184" t="str">
        <f>'نتایج پرسشنامه مدیر'!C61</f>
        <v/>
      </c>
      <c r="F126" s="210" t="str">
        <f t="shared" si="5"/>
        <v/>
      </c>
      <c r="G126" s="184" t="str">
        <f>'نتایج پرسشنامه مدیر'!D61</f>
        <v>فاقد مصداق</v>
      </c>
      <c r="H126" s="363"/>
      <c r="I126" s="365"/>
      <c r="J126" s="379"/>
      <c r="K126" s="420"/>
    </row>
    <row r="127" spans="1:11" ht="66.75" customHeight="1" thickBot="1">
      <c r="A127" s="410"/>
      <c r="B127" s="370" t="s">
        <v>436</v>
      </c>
      <c r="C127" s="367" t="s">
        <v>437</v>
      </c>
      <c r="D127" s="192" t="s">
        <v>1056</v>
      </c>
      <c r="E127" s="184">
        <f>'نتایج پرسشنامه مدیر'!C66</f>
        <v>83.333333333333329</v>
      </c>
      <c r="F127" s="210">
        <f>IF(G127=" مطلوب",3,IF(G127="نسبتا مطلوب",2,1))</f>
        <v>1</v>
      </c>
      <c r="G127" s="184" t="str">
        <f>'نتایج پرسشنامه مدیر'!D66</f>
        <v>نا مطلوب</v>
      </c>
      <c r="H127" s="362">
        <f>AVERAGE(F127:F132)</f>
        <v>1</v>
      </c>
      <c r="I127" s="364" t="str">
        <f>IF(H127&gt;2.33,"مطلوب",IF(H127&gt;1.66, "نسبتا مطلوب","نامطلوب"))</f>
        <v>نامطلوب</v>
      </c>
      <c r="J127" s="377">
        <f>AVERAGE(H127)</f>
        <v>1</v>
      </c>
      <c r="K127" s="420"/>
    </row>
    <row r="128" spans="1:11" ht="68.25" customHeight="1" thickBot="1">
      <c r="A128" s="410"/>
      <c r="B128" s="371"/>
      <c r="C128" s="368"/>
      <c r="D128" s="192" t="s">
        <v>1057</v>
      </c>
      <c r="E128" s="184">
        <f>'نتایج پرسشنامه مدیر'!C67</f>
        <v>0</v>
      </c>
      <c r="F128" s="210">
        <f>IF(G128=" مطلوب",3,IF(G128="نسبتا مطلوب",2,1))</f>
        <v>1</v>
      </c>
      <c r="G128" s="184" t="str">
        <f>'نتایج پرسشنامه مدیر'!D67</f>
        <v>نامطلوب</v>
      </c>
      <c r="H128" s="374"/>
      <c r="I128" s="366"/>
      <c r="J128" s="378"/>
      <c r="K128" s="420"/>
    </row>
    <row r="129" spans="1:11" ht="72" thickBot="1">
      <c r="A129" s="410"/>
      <c r="B129" s="371"/>
      <c r="C129" s="368"/>
      <c r="D129" s="192" t="s">
        <v>1060</v>
      </c>
      <c r="E129" s="184" t="str">
        <f>'نتایج پرسشنامه مدیر'!C68</f>
        <v/>
      </c>
      <c r="F129" s="210" t="str">
        <f>IF(G129="فاقد مصداق","",IF(G129="مطلوب",3,IF(G129="نسبتا مطلوب",2, 1)))</f>
        <v/>
      </c>
      <c r="G129" s="184" t="str">
        <f>'نتایج پرسشنامه مدیر'!D68</f>
        <v>فاقد مصداق</v>
      </c>
      <c r="H129" s="374"/>
      <c r="I129" s="366"/>
      <c r="J129" s="378"/>
      <c r="K129" s="420"/>
    </row>
    <row r="130" spans="1:11" ht="72" thickBot="1">
      <c r="A130" s="410"/>
      <c r="B130" s="371"/>
      <c r="C130" s="368"/>
      <c r="D130" s="192" t="s">
        <v>1058</v>
      </c>
      <c r="E130" s="184">
        <f>'نتایج پرسشنامه مدیر'!C69</f>
        <v>0</v>
      </c>
      <c r="F130" s="210">
        <f>IF(G130=" مطلوب",3,IF(G130="نسبتا مطلوب",2,1))</f>
        <v>1</v>
      </c>
      <c r="G130" s="184" t="str">
        <f>'نتایج پرسشنامه مدیر'!D69</f>
        <v>نامطلوب</v>
      </c>
      <c r="H130" s="374"/>
      <c r="I130" s="366"/>
      <c r="J130" s="378"/>
      <c r="K130" s="420"/>
    </row>
    <row r="131" spans="1:11" ht="72" thickBot="1">
      <c r="A131" s="410"/>
      <c r="B131" s="371"/>
      <c r="C131" s="368"/>
      <c r="D131" s="192" t="s">
        <v>1059</v>
      </c>
      <c r="E131" s="184">
        <f>'نتایج پرسشنامه مدیر'!C70</f>
        <v>0</v>
      </c>
      <c r="F131" s="210">
        <f>IF(G131=" مطلوب",3,IF(G131="نسبتا مطلوب",2,1))</f>
        <v>1</v>
      </c>
      <c r="G131" s="184" t="str">
        <f>'نتایج پرسشنامه مدیر'!D70</f>
        <v>نامطلوب</v>
      </c>
      <c r="H131" s="374"/>
      <c r="I131" s="366"/>
      <c r="J131" s="378"/>
      <c r="K131" s="420"/>
    </row>
    <row r="132" spans="1:11" ht="72" thickBot="1">
      <c r="A132" s="410"/>
      <c r="B132" s="372"/>
      <c r="C132" s="369"/>
      <c r="D132" s="192" t="s">
        <v>1061</v>
      </c>
      <c r="E132" s="184" t="str">
        <f>'نتایج پرسشنامه مدیر'!C71</f>
        <v/>
      </c>
      <c r="F132" s="210" t="str">
        <f>IF(G132="فاقد مصداق","",IF(G132="مطلوب",3,IF(G132="نسبتا مطلوب",2, 1)))</f>
        <v/>
      </c>
      <c r="G132" s="184" t="str">
        <f>'نتایج پرسشنامه مدیر'!D71</f>
        <v>فاقد مصداق</v>
      </c>
      <c r="H132" s="363"/>
      <c r="I132" s="365"/>
      <c r="J132" s="379"/>
      <c r="K132" s="420"/>
    </row>
    <row r="133" spans="1:11" ht="57.75" customHeight="1" thickBot="1">
      <c r="A133" s="410"/>
      <c r="B133" s="397" t="s">
        <v>438</v>
      </c>
      <c r="C133" s="373" t="s">
        <v>439</v>
      </c>
      <c r="D133" s="188" t="s">
        <v>440</v>
      </c>
      <c r="E133" s="184">
        <f>دانشجویان!I212</f>
        <v>2.3131313131313131</v>
      </c>
      <c r="F133" s="210">
        <f t="shared" ref="F133:F193" si="6">IF(G133="نامطلوب",1,IF(G133="نسبتا مطلوب",2,3))</f>
        <v>2</v>
      </c>
      <c r="G133" s="184" t="str">
        <f>IF(E133&gt;2.33,"مطلوب",IF(E133&gt;1.66, "نسبتا مطلوب","نامطلوب"))</f>
        <v>نسبتا مطلوب</v>
      </c>
      <c r="H133" s="362">
        <f>AVERAGE(F133:F135)</f>
        <v>2.3333333333333335</v>
      </c>
      <c r="I133" s="364" t="str">
        <f>IF(H133&gt;2.33,"مطلوب",IF(H133&gt;1.66, "نسبتا مطلوب","نامطلوب"))</f>
        <v>مطلوب</v>
      </c>
      <c r="J133" s="377">
        <f>AVERAGE(H133:H137)</f>
        <v>2.666666666666667</v>
      </c>
      <c r="K133" s="420"/>
    </row>
    <row r="134" spans="1:11" ht="43.5" thickBot="1">
      <c r="A134" s="410"/>
      <c r="B134" s="397"/>
      <c r="C134" s="373"/>
      <c r="D134" s="192" t="s">
        <v>441</v>
      </c>
      <c r="E134" s="184">
        <f>دانشجویان!J212</f>
        <v>2.4020100502512562</v>
      </c>
      <c r="F134" s="210">
        <f t="shared" si="6"/>
        <v>3</v>
      </c>
      <c r="G134" s="184" t="str">
        <f>IF(E134&gt;2.33,"مطلوب",IF(E134&gt;1.66, "نسبتا مطلوب","نامطلوب"))</f>
        <v>مطلوب</v>
      </c>
      <c r="H134" s="374"/>
      <c r="I134" s="366"/>
      <c r="J134" s="378"/>
      <c r="K134" s="420"/>
    </row>
    <row r="135" spans="1:11" ht="43.5" thickBot="1">
      <c r="A135" s="410"/>
      <c r="B135" s="397"/>
      <c r="C135" s="373"/>
      <c r="D135" s="192" t="s">
        <v>442</v>
      </c>
      <c r="E135" s="184">
        <f>دانشجویان!K212</f>
        <v>2.2538071065989849</v>
      </c>
      <c r="F135" s="210">
        <f t="shared" si="6"/>
        <v>2</v>
      </c>
      <c r="G135" s="184" t="str">
        <f>IF(E135&gt;2.33,"مطلوب",IF(E135&gt;1.66, "نسبتا مطلوب","نامطلوب"))</f>
        <v>نسبتا مطلوب</v>
      </c>
      <c r="H135" s="363"/>
      <c r="I135" s="366"/>
      <c r="J135" s="378"/>
      <c r="K135" s="420"/>
    </row>
    <row r="136" spans="1:11" ht="47.25" customHeight="1" thickBot="1">
      <c r="A136" s="410"/>
      <c r="B136" s="397"/>
      <c r="C136" s="367" t="s">
        <v>443</v>
      </c>
      <c r="D136" s="192" t="s">
        <v>444</v>
      </c>
      <c r="E136" s="184">
        <f>دانشجویان!L212</f>
        <v>2.4673366834170856</v>
      </c>
      <c r="F136" s="210">
        <f t="shared" si="6"/>
        <v>3</v>
      </c>
      <c r="G136" s="184" t="str">
        <f>IF(E136&gt;2.33,"مطلوب",IF(E136&gt;1.66, "نسبتا مطلوب","نامطلوب"))</f>
        <v>مطلوب</v>
      </c>
      <c r="H136" s="362">
        <f>AVERAGE(F136:F137)</f>
        <v>3</v>
      </c>
      <c r="I136" s="375" t="str">
        <f>IF(H136&gt;2.33,"مطلوب",IF(H136&gt;1.66, "نسبتا مطلوب","نامطلوب"))</f>
        <v>مطلوب</v>
      </c>
      <c r="J136" s="378"/>
      <c r="K136" s="420"/>
    </row>
    <row r="137" spans="1:11" ht="54" customHeight="1" thickBot="1">
      <c r="A137" s="410"/>
      <c r="B137" s="397"/>
      <c r="C137" s="369"/>
      <c r="D137" s="253" t="s">
        <v>746</v>
      </c>
      <c r="E137" s="184">
        <f>دانشجویان!M212</f>
        <v>2.5808080808080809</v>
      </c>
      <c r="F137" s="210">
        <f t="shared" si="6"/>
        <v>3</v>
      </c>
      <c r="G137" s="184" t="str">
        <f>IF(E137&gt;2.33,"مطلوب",IF(E137&gt;1.66, "نسبتا مطلوب","نامطلوب"))</f>
        <v>مطلوب</v>
      </c>
      <c r="H137" s="363"/>
      <c r="I137" s="376"/>
      <c r="J137" s="422"/>
      <c r="K137" s="421"/>
    </row>
    <row r="138" spans="1:11" ht="135.75" thickBot="1">
      <c r="A138" s="396" t="s">
        <v>998</v>
      </c>
      <c r="B138" s="397" t="s">
        <v>992</v>
      </c>
      <c r="C138" s="373" t="s">
        <v>445</v>
      </c>
      <c r="D138" s="188" t="s">
        <v>446</v>
      </c>
      <c r="E138" s="184">
        <f>استادان!AK57</f>
        <v>2.8571428571428572</v>
      </c>
      <c r="F138" s="210">
        <f t="shared" si="6"/>
        <v>3</v>
      </c>
      <c r="G138" s="184" t="s">
        <v>1067</v>
      </c>
      <c r="H138" s="362">
        <f>AVERAGE(F138:F143)</f>
        <v>3</v>
      </c>
      <c r="I138" s="366" t="str">
        <f>IF(H138&gt;2.33,"مطلوب",IF(H138&gt;1.66, "نسبتا مطلوب","نامطلوب"))</f>
        <v>مطلوب</v>
      </c>
      <c r="J138" s="379">
        <f>AVERAGE(H138:H151)</f>
        <v>2.3333333333333335</v>
      </c>
      <c r="K138" s="420">
        <f>AVERAGE(J138:J161)</f>
        <v>2.2777777777777781</v>
      </c>
    </row>
    <row r="139" spans="1:11" ht="135.75" thickBot="1">
      <c r="A139" s="411"/>
      <c r="B139" s="397"/>
      <c r="C139" s="373"/>
      <c r="D139" s="215" t="s">
        <v>447</v>
      </c>
      <c r="E139" s="184">
        <f>استادان!AL57</f>
        <v>2</v>
      </c>
      <c r="F139" s="210">
        <f t="shared" si="6"/>
        <v>3</v>
      </c>
      <c r="G139" s="184" t="s">
        <v>1067</v>
      </c>
      <c r="H139" s="374"/>
      <c r="I139" s="366"/>
      <c r="J139" s="384"/>
      <c r="K139" s="420"/>
    </row>
    <row r="140" spans="1:11" ht="36.75" customHeight="1" thickBot="1">
      <c r="A140" s="411"/>
      <c r="B140" s="397"/>
      <c r="C140" s="373"/>
      <c r="D140" s="215" t="s">
        <v>448</v>
      </c>
      <c r="E140" s="184">
        <f>استادان!AM57</f>
        <v>2.2857142857142856</v>
      </c>
      <c r="F140" s="210">
        <f t="shared" si="6"/>
        <v>3</v>
      </c>
      <c r="G140" s="184" t="s">
        <v>1067</v>
      </c>
      <c r="H140" s="374"/>
      <c r="I140" s="366"/>
      <c r="J140" s="384"/>
      <c r="K140" s="420"/>
    </row>
    <row r="141" spans="1:11" ht="135.75" thickBot="1">
      <c r="A141" s="411"/>
      <c r="B141" s="397"/>
      <c r="C141" s="373"/>
      <c r="D141" s="188" t="s">
        <v>449</v>
      </c>
      <c r="E141" s="184">
        <f>استادان!AN57</f>
        <v>2</v>
      </c>
      <c r="F141" s="210">
        <f t="shared" si="6"/>
        <v>3</v>
      </c>
      <c r="G141" s="184" t="s">
        <v>1067</v>
      </c>
      <c r="H141" s="374"/>
      <c r="I141" s="366"/>
      <c r="J141" s="384"/>
      <c r="K141" s="420"/>
    </row>
    <row r="142" spans="1:11" ht="135.75" thickBot="1">
      <c r="A142" s="411"/>
      <c r="B142" s="397"/>
      <c r="C142" s="373"/>
      <c r="D142" s="188" t="s">
        <v>450</v>
      </c>
      <c r="E142" s="184">
        <f>استادان!AO57</f>
        <v>2.6666666666666665</v>
      </c>
      <c r="F142" s="210">
        <f t="shared" si="6"/>
        <v>3</v>
      </c>
      <c r="G142" s="184" t="s">
        <v>1067</v>
      </c>
      <c r="H142" s="374"/>
      <c r="I142" s="366"/>
      <c r="J142" s="384"/>
      <c r="K142" s="420"/>
    </row>
    <row r="143" spans="1:11" ht="135.75" thickBot="1">
      <c r="A143" s="411"/>
      <c r="B143" s="397"/>
      <c r="C143" s="373"/>
      <c r="D143" s="188" t="s">
        <v>451</v>
      </c>
      <c r="E143" s="184">
        <f>استادان!AP57</f>
        <v>1.6666666666666667</v>
      </c>
      <c r="F143" s="210">
        <f t="shared" si="6"/>
        <v>3</v>
      </c>
      <c r="G143" s="184" t="s">
        <v>1067</v>
      </c>
      <c r="H143" s="363"/>
      <c r="I143" s="365"/>
      <c r="J143" s="384"/>
      <c r="K143" s="420"/>
    </row>
    <row r="144" spans="1:11" ht="43.5" thickBot="1">
      <c r="A144" s="411"/>
      <c r="B144" s="397"/>
      <c r="C144" s="373" t="s">
        <v>452</v>
      </c>
      <c r="D144" s="192" t="s">
        <v>453</v>
      </c>
      <c r="E144" s="184">
        <f>دانشجویان!N212</f>
        <v>2.1692307692307691</v>
      </c>
      <c r="F144" s="210">
        <f t="shared" si="6"/>
        <v>2</v>
      </c>
      <c r="G144" s="184" t="str">
        <f>IF(E144&gt;2.33,"مطلوب",IF(E144&gt;1.66, "نسبتا مطلوب","نامطلوب"))</f>
        <v>نسبتا مطلوب</v>
      </c>
      <c r="H144" s="362">
        <f>AVERAGE(F144:F145)</f>
        <v>2</v>
      </c>
      <c r="I144" s="364" t="str">
        <f>IF(H144&gt;2.33,"مطلوب",IF(H144&gt;1.66, "نسبتا مطلوب","نامطلوب"))</f>
        <v>نسبتا مطلوب</v>
      </c>
      <c r="J144" s="384"/>
      <c r="K144" s="420"/>
    </row>
    <row r="145" spans="1:11" ht="43.5" thickBot="1">
      <c r="A145" s="411"/>
      <c r="B145" s="397"/>
      <c r="C145" s="373"/>
      <c r="D145" s="196" t="s">
        <v>454</v>
      </c>
      <c r="E145" s="184">
        <f>دانشجویان!O212</f>
        <v>2.1319796954314723</v>
      </c>
      <c r="F145" s="210">
        <f t="shared" si="6"/>
        <v>2</v>
      </c>
      <c r="G145" s="184" t="str">
        <f>IF(E145&gt;2.33,"مطلوب",IF(E145&gt;1.66, "نسبتا مطلوب","نامطلوب"))</f>
        <v>نسبتا مطلوب</v>
      </c>
      <c r="H145" s="363"/>
      <c r="I145" s="365"/>
      <c r="J145" s="384"/>
      <c r="K145" s="420"/>
    </row>
    <row r="146" spans="1:11" ht="57.75" thickBot="1">
      <c r="A146" s="411"/>
      <c r="B146" s="397"/>
      <c r="C146" s="406" t="s">
        <v>455</v>
      </c>
      <c r="D146" s="196" t="s">
        <v>456</v>
      </c>
      <c r="E146" s="184">
        <f>دانشجویان!P212</f>
        <v>2.2081218274111674</v>
      </c>
      <c r="F146" s="210">
        <f t="shared" si="6"/>
        <v>2</v>
      </c>
      <c r="G146" s="184" t="str">
        <f>IF(E146&gt;2.33,"مطلوب",IF(E146&gt;1.66, "نسبتا مطلوب","نامطلوب"))</f>
        <v>نسبتا مطلوب</v>
      </c>
      <c r="H146" s="362">
        <f>AVERAGE(F146:F151)</f>
        <v>2</v>
      </c>
      <c r="I146" s="364" t="str">
        <f>IF(H146&gt;2.33,"مطلوب",IF(H146&gt;1.66, "نسبتا مطلوب","نامطلوب"))</f>
        <v>نسبتا مطلوب</v>
      </c>
      <c r="J146" s="384"/>
      <c r="K146" s="420"/>
    </row>
    <row r="147" spans="1:11" ht="57.75" thickBot="1">
      <c r="A147" s="411"/>
      <c r="B147" s="397"/>
      <c r="C147" s="406"/>
      <c r="D147" s="196" t="s">
        <v>457</v>
      </c>
      <c r="E147" s="184">
        <f>دانشجویان!Q212</f>
        <v>2.0253807106598987</v>
      </c>
      <c r="F147" s="210">
        <f t="shared" si="6"/>
        <v>2</v>
      </c>
      <c r="G147" s="184" t="str">
        <f t="shared" ref="G147:G160" si="7">IF(E147&gt;2.33,"مطلوب",IF(E147&gt;1.66, "نسبتا مطلوب","نامطلوب"))</f>
        <v>نسبتا مطلوب</v>
      </c>
      <c r="H147" s="374"/>
      <c r="I147" s="366"/>
      <c r="J147" s="384"/>
      <c r="K147" s="420"/>
    </row>
    <row r="148" spans="1:11" ht="57.75" thickBot="1">
      <c r="A148" s="411"/>
      <c r="B148" s="397"/>
      <c r="C148" s="406"/>
      <c r="D148" s="196" t="s">
        <v>458</v>
      </c>
      <c r="E148" s="184">
        <f>دانشجویان!R212</f>
        <v>1.9748743718592965</v>
      </c>
      <c r="F148" s="210">
        <f t="shared" si="6"/>
        <v>2</v>
      </c>
      <c r="G148" s="184" t="str">
        <f t="shared" si="7"/>
        <v>نسبتا مطلوب</v>
      </c>
      <c r="H148" s="374"/>
      <c r="I148" s="366"/>
      <c r="J148" s="384"/>
      <c r="K148" s="420"/>
    </row>
    <row r="149" spans="1:11" ht="43.5" thickBot="1">
      <c r="A149" s="411"/>
      <c r="B149" s="397"/>
      <c r="C149" s="406"/>
      <c r="D149" s="196" t="s">
        <v>459</v>
      </c>
      <c r="E149" s="184">
        <f>دانشجویان!S212</f>
        <v>2.1356783919597988</v>
      </c>
      <c r="F149" s="210">
        <f t="shared" si="6"/>
        <v>2</v>
      </c>
      <c r="G149" s="184" t="str">
        <f t="shared" si="7"/>
        <v>نسبتا مطلوب</v>
      </c>
      <c r="H149" s="374"/>
      <c r="I149" s="366"/>
      <c r="J149" s="384"/>
      <c r="K149" s="420"/>
    </row>
    <row r="150" spans="1:11" ht="43.5" thickBot="1">
      <c r="A150" s="411"/>
      <c r="B150" s="397"/>
      <c r="C150" s="406"/>
      <c r="D150" s="196" t="s">
        <v>460</v>
      </c>
      <c r="E150" s="184">
        <f>دانشجویان!T212</f>
        <v>1.9595959595959596</v>
      </c>
      <c r="F150" s="210">
        <f t="shared" si="6"/>
        <v>2</v>
      </c>
      <c r="G150" s="184" t="str">
        <f>IF(E150&gt;2.33,"مطلوب",IF(E150&gt;1.66, "نسبتا مطلوب","نامطلوب"))</f>
        <v>نسبتا مطلوب</v>
      </c>
      <c r="H150" s="374"/>
      <c r="I150" s="366"/>
      <c r="J150" s="384"/>
      <c r="K150" s="420"/>
    </row>
    <row r="151" spans="1:11" ht="57.75" thickBot="1">
      <c r="A151" s="411"/>
      <c r="B151" s="397"/>
      <c r="C151" s="406"/>
      <c r="D151" s="196" t="s">
        <v>461</v>
      </c>
      <c r="E151" s="184">
        <f>دانشجویان!U212</f>
        <v>1.9435897435897436</v>
      </c>
      <c r="F151" s="210">
        <f t="shared" si="6"/>
        <v>2</v>
      </c>
      <c r="G151" s="184" t="str">
        <f t="shared" si="7"/>
        <v>نسبتا مطلوب</v>
      </c>
      <c r="H151" s="363"/>
      <c r="I151" s="365"/>
      <c r="J151" s="384"/>
      <c r="K151" s="420"/>
    </row>
    <row r="152" spans="1:11" ht="58.5" customHeight="1" thickBot="1">
      <c r="A152" s="411"/>
      <c r="B152" s="397" t="s">
        <v>462</v>
      </c>
      <c r="C152" s="373" t="s">
        <v>463</v>
      </c>
      <c r="D152" s="188" t="s">
        <v>464</v>
      </c>
      <c r="E152" s="184">
        <f>استادان!X57</f>
        <v>2.5714285714285716</v>
      </c>
      <c r="F152" s="210">
        <f t="shared" si="6"/>
        <v>3</v>
      </c>
      <c r="G152" s="184" t="str">
        <f t="shared" si="7"/>
        <v>مطلوب</v>
      </c>
      <c r="H152" s="362">
        <f>AVERAGE(F152:F155)</f>
        <v>3</v>
      </c>
      <c r="I152" s="364" t="str">
        <f>IF(H152&gt;2.33,"مطلوب",IF(H152&gt;1.66, "نسبتا مطلوب","نامطلوب"))</f>
        <v>مطلوب</v>
      </c>
      <c r="J152" s="384">
        <f>AVERAGE(H152:H157)</f>
        <v>2.5</v>
      </c>
      <c r="K152" s="420"/>
    </row>
    <row r="153" spans="1:11" ht="43.5" thickBot="1">
      <c r="A153" s="411"/>
      <c r="B153" s="397"/>
      <c r="C153" s="373"/>
      <c r="D153" s="188" t="s">
        <v>754</v>
      </c>
      <c r="E153" s="184">
        <f>استادان!Y57</f>
        <v>2.8571428571428572</v>
      </c>
      <c r="F153" s="210">
        <f t="shared" si="6"/>
        <v>3</v>
      </c>
      <c r="G153" s="184" t="str">
        <f t="shared" si="7"/>
        <v>مطلوب</v>
      </c>
      <c r="H153" s="374"/>
      <c r="I153" s="366"/>
      <c r="J153" s="384"/>
      <c r="K153" s="420"/>
    </row>
    <row r="154" spans="1:11" ht="57.75" thickBot="1">
      <c r="A154" s="411"/>
      <c r="B154" s="397"/>
      <c r="C154" s="373"/>
      <c r="D154" s="188" t="s">
        <v>465</v>
      </c>
      <c r="E154" s="184">
        <f>استادان!Z57</f>
        <v>2.5714285714285716</v>
      </c>
      <c r="F154" s="210">
        <f t="shared" si="6"/>
        <v>3</v>
      </c>
      <c r="G154" s="184" t="str">
        <f t="shared" si="7"/>
        <v>مطلوب</v>
      </c>
      <c r="H154" s="374"/>
      <c r="I154" s="366"/>
      <c r="J154" s="384"/>
      <c r="K154" s="420"/>
    </row>
    <row r="155" spans="1:11" ht="43.5" thickBot="1">
      <c r="A155" s="411"/>
      <c r="B155" s="397"/>
      <c r="C155" s="373"/>
      <c r="D155" s="196" t="s">
        <v>466</v>
      </c>
      <c r="E155" s="184">
        <f>استادان!AA57</f>
        <v>2.5714285714285716</v>
      </c>
      <c r="F155" s="210">
        <f t="shared" si="6"/>
        <v>3</v>
      </c>
      <c r="G155" s="184" t="str">
        <f t="shared" si="7"/>
        <v>مطلوب</v>
      </c>
      <c r="H155" s="363"/>
      <c r="I155" s="365"/>
      <c r="J155" s="384"/>
      <c r="K155" s="420"/>
    </row>
    <row r="156" spans="1:11" ht="57.75" thickBot="1">
      <c r="A156" s="411"/>
      <c r="B156" s="397"/>
      <c r="C156" s="373" t="s">
        <v>467</v>
      </c>
      <c r="D156" s="192" t="s">
        <v>468</v>
      </c>
      <c r="E156" s="184">
        <f>دانشجویان!V212</f>
        <v>1.8477157360406091</v>
      </c>
      <c r="F156" s="210">
        <f t="shared" si="6"/>
        <v>2</v>
      </c>
      <c r="G156" s="184" t="str">
        <f t="shared" si="7"/>
        <v>نسبتا مطلوب</v>
      </c>
      <c r="H156" s="362">
        <f>AVERAGE(F156:F157)</f>
        <v>2</v>
      </c>
      <c r="I156" s="364" t="str">
        <f>IF(H156&gt;2.33,"مطلوب",IF(H156&gt;1.66, "نسبتا مطلوب","نامطلوب"))</f>
        <v>نسبتا مطلوب</v>
      </c>
      <c r="J156" s="384"/>
      <c r="K156" s="420"/>
    </row>
    <row r="157" spans="1:11" ht="43.5" thickBot="1">
      <c r="A157" s="411"/>
      <c r="B157" s="397"/>
      <c r="C157" s="373"/>
      <c r="D157" s="196" t="s">
        <v>469</v>
      </c>
      <c r="E157" s="184">
        <f>دانشجویان!W212</f>
        <v>2.0101522842639592</v>
      </c>
      <c r="F157" s="210">
        <f t="shared" si="6"/>
        <v>2</v>
      </c>
      <c r="G157" s="184" t="str">
        <f t="shared" si="7"/>
        <v>نسبتا مطلوب</v>
      </c>
      <c r="H157" s="363"/>
      <c r="I157" s="365"/>
      <c r="J157" s="384"/>
      <c r="K157" s="420"/>
    </row>
    <row r="158" spans="1:11" ht="54.75" customHeight="1" thickBot="1">
      <c r="A158" s="411"/>
      <c r="B158" s="397" t="s">
        <v>470</v>
      </c>
      <c r="C158" s="373" t="s">
        <v>471</v>
      </c>
      <c r="D158" s="196" t="s">
        <v>472</v>
      </c>
      <c r="E158" s="184">
        <f>دانشجویان!X212</f>
        <v>1.994949494949495</v>
      </c>
      <c r="F158" s="210">
        <f t="shared" si="6"/>
        <v>2</v>
      </c>
      <c r="G158" s="184" t="str">
        <f t="shared" si="7"/>
        <v>نسبتا مطلوب</v>
      </c>
      <c r="H158" s="362">
        <f>AVERAGE(F158:F161)</f>
        <v>2</v>
      </c>
      <c r="I158" s="364" t="str">
        <f>IF(H158&gt;2.33,"مطلوب",IF(H158&gt;1.66, "نسبتا مطلوب","نامطلوب"))</f>
        <v>نسبتا مطلوب</v>
      </c>
      <c r="J158" s="377">
        <f>AVERAGE(H158)</f>
        <v>2</v>
      </c>
      <c r="K158" s="420"/>
    </row>
    <row r="159" spans="1:11" ht="57.75" thickBot="1">
      <c r="A159" s="411"/>
      <c r="B159" s="397"/>
      <c r="C159" s="373"/>
      <c r="D159" s="196" t="s">
        <v>473</v>
      </c>
      <c r="E159" s="184">
        <f>دانشجویان!Y212</f>
        <v>1.9746192893401016</v>
      </c>
      <c r="F159" s="210">
        <f t="shared" si="6"/>
        <v>2</v>
      </c>
      <c r="G159" s="184" t="str">
        <f t="shared" si="7"/>
        <v>نسبتا مطلوب</v>
      </c>
      <c r="H159" s="374"/>
      <c r="I159" s="366"/>
      <c r="J159" s="378"/>
      <c r="K159" s="420"/>
    </row>
    <row r="160" spans="1:11" ht="30.75" thickBot="1">
      <c r="A160" s="411"/>
      <c r="B160" s="397"/>
      <c r="C160" s="373"/>
      <c r="D160" s="196" t="s">
        <v>474</v>
      </c>
      <c r="E160" s="184">
        <f>دانشجویان!Z212</f>
        <v>2.2722222222222221</v>
      </c>
      <c r="F160" s="210">
        <f t="shared" si="6"/>
        <v>2</v>
      </c>
      <c r="G160" s="184" t="str">
        <f t="shared" si="7"/>
        <v>نسبتا مطلوب</v>
      </c>
      <c r="H160" s="374"/>
      <c r="I160" s="366"/>
      <c r="J160" s="378"/>
      <c r="K160" s="420"/>
    </row>
    <row r="161" spans="1:12" ht="72" thickBot="1">
      <c r="A161" s="411"/>
      <c r="B161" s="397"/>
      <c r="C161" s="373"/>
      <c r="D161" s="196" t="s">
        <v>475</v>
      </c>
      <c r="E161" s="184">
        <f>دانشجویان!AA212</f>
        <v>2.1144578313253013</v>
      </c>
      <c r="F161" s="210">
        <f t="shared" si="6"/>
        <v>2</v>
      </c>
      <c r="G161" s="184" t="str">
        <f>IF(E161&gt;2.33,"مطلوب",IF(E161&gt;1.66, "نسبتا مطلوب","نامطلوب"))</f>
        <v>نسبتا مطلوب</v>
      </c>
      <c r="H161" s="363"/>
      <c r="I161" s="365"/>
      <c r="J161" s="379"/>
      <c r="K161" s="421"/>
    </row>
    <row r="162" spans="1:12" ht="54.75" customHeight="1" thickBot="1">
      <c r="A162" s="414" t="s">
        <v>476</v>
      </c>
      <c r="B162" s="397" t="s">
        <v>477</v>
      </c>
      <c r="C162" s="373" t="s">
        <v>478</v>
      </c>
      <c r="D162" s="193" t="s">
        <v>479</v>
      </c>
      <c r="E162" s="184">
        <f>AVERAGE(استادان!T57,دانشجویان!AB212)</f>
        <v>2.1428571428571428</v>
      </c>
      <c r="F162" s="210">
        <f t="shared" si="6"/>
        <v>2</v>
      </c>
      <c r="G162" s="184" t="str">
        <f>IF(E162&gt;=2.33,"مطلوب",IF(E162&gt;=1.66, "نسبتا مطلوب","نامطلوب"))</f>
        <v>نسبتا مطلوب</v>
      </c>
      <c r="H162" s="362">
        <f>AVERAGE(F162:F164)</f>
        <v>2</v>
      </c>
      <c r="I162" s="364" t="str">
        <f>IF(H162&gt;2.32,"مطلوب",IF(H162&gt;1.66, "نسبتا مطلوب","نامطلوب"))</f>
        <v>نسبتا مطلوب</v>
      </c>
      <c r="J162" s="377">
        <f>AVERAGE(H162:H168)</f>
        <v>2.4357272963830341</v>
      </c>
      <c r="K162" s="419">
        <f>AVERAGE(J162:J203)</f>
        <v>2.2386969815248503</v>
      </c>
    </row>
    <row r="163" spans="1:12" ht="43.5" thickBot="1">
      <c r="A163" s="414"/>
      <c r="B163" s="397"/>
      <c r="C163" s="373"/>
      <c r="D163" s="196" t="s">
        <v>480</v>
      </c>
      <c r="E163" s="184">
        <f>AVERAGE(استادان!U57,دانشجویان!AC212)</f>
        <v>2.0741459627329193</v>
      </c>
      <c r="F163" s="210">
        <f t="shared" si="6"/>
        <v>2</v>
      </c>
      <c r="G163" s="184" t="str">
        <f t="shared" ref="G163:G164" si="8">IF(E163&gt;=2.33,"مطلوب",IF(E163&gt;=1.66, "نسبتا مطلوب","نامطلوب"))</f>
        <v>نسبتا مطلوب</v>
      </c>
      <c r="H163" s="374"/>
      <c r="I163" s="366"/>
      <c r="J163" s="378"/>
      <c r="K163" s="420"/>
    </row>
    <row r="164" spans="1:12" ht="57.75" thickBot="1">
      <c r="A164" s="414"/>
      <c r="B164" s="397"/>
      <c r="C164" s="373"/>
      <c r="D164" s="196" t="s">
        <v>481</v>
      </c>
      <c r="E164" s="184">
        <f>AVERAGE(استادان!V57,دانشجویان!AD212)</f>
        <v>2.2965838509316772</v>
      </c>
      <c r="F164" s="210">
        <f t="shared" si="6"/>
        <v>2</v>
      </c>
      <c r="G164" s="184" t="str">
        <f t="shared" si="8"/>
        <v>نسبتا مطلوب</v>
      </c>
      <c r="H164" s="363"/>
      <c r="I164" s="365"/>
      <c r="J164" s="378"/>
      <c r="K164" s="420"/>
      <c r="L164" s="251">
        <f>AVERAGE(H162:H164)</f>
        <v>2</v>
      </c>
    </row>
    <row r="165" spans="1:12" ht="43.5" thickBot="1">
      <c r="A165" s="414"/>
      <c r="B165" s="397"/>
      <c r="C165" s="190" t="s">
        <v>482</v>
      </c>
      <c r="D165" s="196" t="s">
        <v>483</v>
      </c>
      <c r="E165" s="184">
        <f>AVERAGE(استادان!W57,دانشجویان!AE212)</f>
        <v>2.3071818891491023</v>
      </c>
      <c r="F165" s="210">
        <f t="shared" si="6"/>
        <v>2</v>
      </c>
      <c r="G165" s="184" t="str">
        <f>IF(E165&gt;=2.33,"مطلوب",IF(E165&gt;=1.67, "نسبتا مطلوب","نامطلوب"))</f>
        <v>نسبتا مطلوب</v>
      </c>
      <c r="H165" s="184">
        <f>E165</f>
        <v>2.3071818891491023</v>
      </c>
      <c r="I165" s="212" t="str">
        <f>IF(H165&gt;2.32,"مطلوب",IF(H165&gt;1.66, "نسبتا مطلوب","نامطلوب"))</f>
        <v>نسبتا مطلوب</v>
      </c>
      <c r="J165" s="378"/>
      <c r="K165" s="420"/>
    </row>
    <row r="166" spans="1:12" ht="61.5" thickBot="1">
      <c r="A166" s="414"/>
      <c r="B166" s="397"/>
      <c r="C166" s="373" t="s">
        <v>484</v>
      </c>
      <c r="D166" s="196" t="s">
        <v>485</v>
      </c>
      <c r="E166" s="184">
        <f>'نتایج پرسشنامه مدیر'!C5</f>
        <v>2.3333333333333335</v>
      </c>
      <c r="F166" s="210">
        <f t="shared" si="6"/>
        <v>3</v>
      </c>
      <c r="G166" s="184" t="str">
        <f>'نتایج پرسشنامه مدیر'!D5</f>
        <v xml:space="preserve"> نا مطلوب</v>
      </c>
      <c r="H166" s="362">
        <f>AVERAGE(F166:F168)</f>
        <v>3</v>
      </c>
      <c r="I166" s="364" t="str">
        <f>IF(H166&gt;2.33,"مطلوب",IF(H166&gt;1.66, "نسبتا مطلوب","نامطلوب"))</f>
        <v>مطلوب</v>
      </c>
      <c r="J166" s="378"/>
      <c r="K166" s="420"/>
    </row>
    <row r="167" spans="1:12" ht="57.75" thickBot="1">
      <c r="A167" s="414"/>
      <c r="B167" s="397"/>
      <c r="C167" s="373"/>
      <c r="D167" s="196" t="s">
        <v>486</v>
      </c>
      <c r="E167" s="184">
        <f>'نتایج پرسشنامه مدیر'!C6</f>
        <v>7</v>
      </c>
      <c r="F167" s="210">
        <f t="shared" si="6"/>
        <v>3</v>
      </c>
      <c r="G167" s="184" t="str">
        <f>'نتایج پرسشنامه مدیر'!D6</f>
        <v>مطلوب</v>
      </c>
      <c r="H167" s="374"/>
      <c r="I167" s="366"/>
      <c r="J167" s="378"/>
      <c r="K167" s="420"/>
    </row>
    <row r="168" spans="1:12" ht="43.5" thickBot="1">
      <c r="A168" s="414"/>
      <c r="B168" s="397"/>
      <c r="C168" s="373"/>
      <c r="D168" s="196" t="s">
        <v>487</v>
      </c>
      <c r="E168" s="184" t="str">
        <f>'نتایج پرسشنامه مدیر'!C7</f>
        <v/>
      </c>
      <c r="F168" s="210" t="str">
        <f>IF(G168="فاقد مصداق","",IF(G168="مطلوب",3,IF(G168="نسبتا مطلوب",2, 1)))</f>
        <v/>
      </c>
      <c r="G168" s="184" t="str">
        <f>'نتایج پرسشنامه مدیر'!D7</f>
        <v>فاقد مصداق</v>
      </c>
      <c r="H168" s="363"/>
      <c r="I168" s="365"/>
      <c r="J168" s="379"/>
      <c r="K168" s="420"/>
    </row>
    <row r="169" spans="1:12" ht="97.5" customHeight="1" thickBot="1">
      <c r="A169" s="414"/>
      <c r="B169" s="397" t="s">
        <v>488</v>
      </c>
      <c r="C169" s="373" t="s">
        <v>489</v>
      </c>
      <c r="D169" s="192" t="s">
        <v>490</v>
      </c>
      <c r="E169" s="184">
        <f>استادان!AB57</f>
        <v>2.1428571428571428</v>
      </c>
      <c r="F169" s="210">
        <f t="shared" si="6"/>
        <v>2</v>
      </c>
      <c r="G169" s="184" t="str">
        <f>IF(E169&gt;2.32,"مطلوب",IF(E169&gt;1.66, "نسبتا مطلوب","نامطلوب"))</f>
        <v>نسبتا مطلوب</v>
      </c>
      <c r="H169" s="362">
        <f>AVERAGE(F169:F172)</f>
        <v>2.25</v>
      </c>
      <c r="I169" s="364" t="str">
        <f>IF(H169&gt;2.32,"مطلوب",IF(H169&gt;1.66, "نسبتا مطلوب","نامطلوب"))</f>
        <v>نسبتا مطلوب</v>
      </c>
      <c r="J169" s="377">
        <f>AVERAGE(H169:H193)</f>
        <v>2.0416666666666665</v>
      </c>
      <c r="K169" s="420"/>
    </row>
    <row r="170" spans="1:12" ht="57.75" thickBot="1">
      <c r="A170" s="414"/>
      <c r="B170" s="397"/>
      <c r="C170" s="373"/>
      <c r="D170" s="196" t="s">
        <v>491</v>
      </c>
      <c r="E170" s="184">
        <f>استادان!AC57</f>
        <v>2.4285714285714284</v>
      </c>
      <c r="F170" s="210">
        <f t="shared" si="6"/>
        <v>3</v>
      </c>
      <c r="G170" s="184" t="str">
        <f>IF(E170&gt;2.32,"مطلوب",IF(E170&gt;1.66, "نسبتا مطلوب","نامطلوب"))</f>
        <v>مطلوب</v>
      </c>
      <c r="H170" s="374"/>
      <c r="I170" s="366"/>
      <c r="J170" s="378"/>
      <c r="K170" s="420"/>
    </row>
    <row r="171" spans="1:12" ht="57.75" thickBot="1">
      <c r="A171" s="414"/>
      <c r="B171" s="397"/>
      <c r="C171" s="373"/>
      <c r="D171" s="196" t="s">
        <v>492</v>
      </c>
      <c r="E171" s="184">
        <f>استادان!AD57</f>
        <v>2.1428571428571428</v>
      </c>
      <c r="F171" s="210">
        <f t="shared" si="6"/>
        <v>2</v>
      </c>
      <c r="G171" s="184" t="str">
        <f>IF(E171&gt;2.32,"مطلوب",IF(E171&gt;1.66, "نسبتا مطلوب","نامطلوب"))</f>
        <v>نسبتا مطلوب</v>
      </c>
      <c r="H171" s="374"/>
      <c r="I171" s="366"/>
      <c r="J171" s="378"/>
      <c r="K171" s="420"/>
    </row>
    <row r="172" spans="1:12" ht="43.5" thickBot="1">
      <c r="A172" s="414"/>
      <c r="B172" s="397"/>
      <c r="C172" s="373"/>
      <c r="D172" s="196" t="s">
        <v>493</v>
      </c>
      <c r="E172" s="184">
        <f>استادان!AE57</f>
        <v>2.1428571428571428</v>
      </c>
      <c r="F172" s="210">
        <f t="shared" si="6"/>
        <v>2</v>
      </c>
      <c r="G172" s="184" t="str">
        <f>IF(E172&gt;2.32,"مطلوب",IF(E172&gt;1.66, "نسبتا مطلوب","نامطلوب"))</f>
        <v>نسبتا مطلوب</v>
      </c>
      <c r="H172" s="363"/>
      <c r="I172" s="365"/>
      <c r="J172" s="378"/>
      <c r="K172" s="420"/>
    </row>
    <row r="173" spans="1:12" ht="43.5" thickBot="1">
      <c r="A173" s="414"/>
      <c r="B173" s="397"/>
      <c r="C173" s="367" t="s">
        <v>494</v>
      </c>
      <c r="D173" s="188" t="s">
        <v>495</v>
      </c>
      <c r="E173" s="184">
        <f>دانشجویان!AF212</f>
        <v>2.1243243243243244</v>
      </c>
      <c r="F173" s="210">
        <f t="shared" si="6"/>
        <v>2</v>
      </c>
      <c r="G173" s="184" t="str">
        <f>IF(E173&gt;2.33,"مطلوب",IF(E173&gt;1.66, "نسبتا مطلوب","نامطلوب"))</f>
        <v>نسبتا مطلوب</v>
      </c>
      <c r="H173" s="362">
        <f>AVERAGE(F173:F176)</f>
        <v>2</v>
      </c>
      <c r="I173" s="364" t="str">
        <f>IF(H173&gt;2.33,"مطلوب",IF(H173&gt;1.66, "نسبتا مطلوب","نامطلوب"))</f>
        <v>نسبتا مطلوب</v>
      </c>
      <c r="J173" s="378"/>
      <c r="K173" s="420"/>
    </row>
    <row r="174" spans="1:12" ht="72" thickBot="1">
      <c r="A174" s="414"/>
      <c r="B174" s="397"/>
      <c r="C174" s="368"/>
      <c r="D174" s="188" t="s">
        <v>496</v>
      </c>
      <c r="E174" s="184">
        <f>دانشجویان!AG212</f>
        <v>2.0486486486486486</v>
      </c>
      <c r="F174" s="210">
        <f t="shared" si="6"/>
        <v>2</v>
      </c>
      <c r="G174" s="184" t="str">
        <f>IF(E174&gt;2.33,"مطلوب",IF(E174&gt;1.66, "نسبتا مطلوب","نامطلوب"))</f>
        <v>نسبتا مطلوب</v>
      </c>
      <c r="H174" s="374"/>
      <c r="I174" s="366"/>
      <c r="J174" s="378"/>
      <c r="K174" s="420"/>
    </row>
    <row r="175" spans="1:12" ht="43.5" thickBot="1">
      <c r="A175" s="414"/>
      <c r="B175" s="397"/>
      <c r="C175" s="368"/>
      <c r="D175" s="188" t="s">
        <v>497</v>
      </c>
      <c r="E175" s="184">
        <f>دانشجویان!AH212</f>
        <v>2.0161290322580645</v>
      </c>
      <c r="F175" s="210">
        <f t="shared" si="6"/>
        <v>2</v>
      </c>
      <c r="G175" s="184" t="str">
        <f>IF(E175&gt;2.33,"مطلوب",IF(E175&gt;1.66, "نسبتا مطلوب","نامطلوب"))</f>
        <v>نسبتا مطلوب</v>
      </c>
      <c r="H175" s="374"/>
      <c r="I175" s="366"/>
      <c r="J175" s="378"/>
      <c r="K175" s="420"/>
    </row>
    <row r="176" spans="1:12" ht="43.5" thickBot="1">
      <c r="A176" s="414"/>
      <c r="B176" s="397"/>
      <c r="C176" s="369"/>
      <c r="D176" s="193" t="s">
        <v>498</v>
      </c>
      <c r="E176" s="184">
        <f>دانشجویان!AI212</f>
        <v>2.027173913043478</v>
      </c>
      <c r="F176" s="210">
        <f t="shared" si="6"/>
        <v>2</v>
      </c>
      <c r="G176" s="184" t="str">
        <f>IF(E176&gt;2.33,"مطلوب",IF(E176&gt;1.66, "نسبتا مطلوب","نامطلوب"))</f>
        <v>نسبتا مطلوب</v>
      </c>
      <c r="H176" s="363"/>
      <c r="I176" s="365"/>
      <c r="J176" s="378"/>
      <c r="K176" s="420"/>
    </row>
    <row r="177" spans="1:11" ht="57.75" thickBot="1">
      <c r="A177" s="414"/>
      <c r="B177" s="397"/>
      <c r="C177" s="373" t="s">
        <v>499</v>
      </c>
      <c r="D177" s="188" t="s">
        <v>500</v>
      </c>
      <c r="E177" s="184" t="s">
        <v>747</v>
      </c>
      <c r="F177" s="210"/>
      <c r="G177" s="184"/>
      <c r="H177" s="184"/>
      <c r="I177" s="364"/>
      <c r="J177" s="378"/>
      <c r="K177" s="420"/>
    </row>
    <row r="178" spans="1:11" ht="43.5" thickBot="1">
      <c r="A178" s="414"/>
      <c r="B178" s="397"/>
      <c r="C178" s="373"/>
      <c r="D178" s="188" t="s">
        <v>501</v>
      </c>
      <c r="E178" s="184" t="s">
        <v>747</v>
      </c>
      <c r="F178" s="210"/>
      <c r="G178" s="184"/>
      <c r="H178" s="184"/>
      <c r="I178" s="366"/>
      <c r="J178" s="378"/>
      <c r="K178" s="420"/>
    </row>
    <row r="179" spans="1:11" ht="43.5" thickBot="1">
      <c r="A179" s="414"/>
      <c r="B179" s="397"/>
      <c r="C179" s="373"/>
      <c r="D179" s="188" t="s">
        <v>502</v>
      </c>
      <c r="E179" s="184" t="s">
        <v>747</v>
      </c>
      <c r="F179" s="210"/>
      <c r="G179" s="184"/>
      <c r="H179" s="184"/>
      <c r="I179" s="366"/>
      <c r="J179" s="378"/>
      <c r="K179" s="420"/>
    </row>
    <row r="180" spans="1:11" ht="43.5" thickBot="1">
      <c r="A180" s="414"/>
      <c r="B180" s="397"/>
      <c r="C180" s="373"/>
      <c r="D180" s="188" t="s">
        <v>503</v>
      </c>
      <c r="E180" s="184" t="s">
        <v>747</v>
      </c>
      <c r="F180" s="210"/>
      <c r="G180" s="184"/>
      <c r="H180" s="184"/>
      <c r="I180" s="366"/>
      <c r="J180" s="378"/>
      <c r="K180" s="420"/>
    </row>
    <row r="181" spans="1:11" ht="43.5" thickBot="1">
      <c r="A181" s="414"/>
      <c r="B181" s="397"/>
      <c r="C181" s="373"/>
      <c r="D181" s="193" t="s">
        <v>504</v>
      </c>
      <c r="E181" s="184" t="s">
        <v>747</v>
      </c>
      <c r="F181" s="210"/>
      <c r="G181" s="184"/>
      <c r="H181" s="184"/>
      <c r="I181" s="365"/>
      <c r="J181" s="378"/>
      <c r="K181" s="420"/>
    </row>
    <row r="182" spans="1:11" ht="72" thickBot="1">
      <c r="A182" s="414"/>
      <c r="B182" s="397"/>
      <c r="C182" s="373" t="s">
        <v>505</v>
      </c>
      <c r="D182" s="196" t="s">
        <v>506</v>
      </c>
      <c r="E182" s="184">
        <f>استادان!AF57</f>
        <v>2</v>
      </c>
      <c r="F182" s="210">
        <f t="shared" si="6"/>
        <v>2</v>
      </c>
      <c r="G182" s="184" t="str">
        <f>IF(E182&gt;2.32,"مطلوب",IF(E182&gt;1.66, "نسبتا مطلوب","نامطلوب"))</f>
        <v>نسبتا مطلوب</v>
      </c>
      <c r="H182" s="362">
        <f>AVERAGE(F182:F183)</f>
        <v>2</v>
      </c>
      <c r="I182" s="364" t="str">
        <f>IF(H182&gt;2.32,"مطلوب",IF(H182&gt;1.66, "نسبتا مطلوب","نامطلوب"))</f>
        <v>نسبتا مطلوب</v>
      </c>
      <c r="J182" s="378"/>
      <c r="K182" s="420"/>
    </row>
    <row r="183" spans="1:11" ht="57.75" thickBot="1">
      <c r="A183" s="414"/>
      <c r="B183" s="397"/>
      <c r="C183" s="373"/>
      <c r="D183" s="196" t="s">
        <v>507</v>
      </c>
      <c r="E183" s="184">
        <f>استادان!AG57</f>
        <v>2.1428571428571428</v>
      </c>
      <c r="F183" s="210">
        <f t="shared" si="6"/>
        <v>2</v>
      </c>
      <c r="G183" s="184" t="str">
        <f>IF(E183&gt;2.32,"مطلوب",IF(E183&gt;1.66, "نسبتا مطلوب","نامطلوب"))</f>
        <v>نسبتا مطلوب</v>
      </c>
      <c r="H183" s="363"/>
      <c r="I183" s="365"/>
      <c r="J183" s="378"/>
      <c r="K183" s="420"/>
    </row>
    <row r="184" spans="1:11" ht="72" thickBot="1">
      <c r="A184" s="414"/>
      <c r="B184" s="397"/>
      <c r="C184" s="373" t="s">
        <v>508</v>
      </c>
      <c r="D184" s="196" t="s">
        <v>509</v>
      </c>
      <c r="E184" s="184">
        <f>دانشجویان!AJ212</f>
        <v>2.0806451612903225</v>
      </c>
      <c r="F184" s="210">
        <f t="shared" si="6"/>
        <v>2</v>
      </c>
      <c r="G184" s="184" t="str">
        <f t="shared" ref="G184:G193" si="9">IF(E184&gt;2.32,"مطلوب",IF(E184&gt;1.66, "نسبتا مطلوب","نامطلوب"))</f>
        <v>نسبتا مطلوب</v>
      </c>
      <c r="H184" s="362">
        <f>AVERAGE(F184:F185)</f>
        <v>2</v>
      </c>
      <c r="I184" s="364" t="str">
        <f>IF(H184&gt;2.33,"مطلوب",IF(H184&gt;1.66, "نسبتا مطلوب","نامطلوب"))</f>
        <v>نسبتا مطلوب</v>
      </c>
      <c r="J184" s="378"/>
      <c r="K184" s="420"/>
    </row>
    <row r="185" spans="1:11" ht="57.75" thickBot="1">
      <c r="A185" s="414"/>
      <c r="B185" s="397"/>
      <c r="C185" s="373"/>
      <c r="D185" s="196" t="s">
        <v>510</v>
      </c>
      <c r="E185" s="184">
        <f>دانشجویان!AK212</f>
        <v>2.193548387096774</v>
      </c>
      <c r="F185" s="210">
        <f t="shared" si="6"/>
        <v>2</v>
      </c>
      <c r="G185" s="184" t="str">
        <f>IF(E185&gt;2.32,"مطلوب",IF(E185&gt;1.66, "نسبتا مطلوب","نامطلوب"))</f>
        <v>نسبتا مطلوب</v>
      </c>
      <c r="H185" s="363"/>
      <c r="I185" s="365"/>
      <c r="J185" s="378"/>
      <c r="K185" s="420"/>
    </row>
    <row r="186" spans="1:11" ht="57.75" thickBot="1">
      <c r="A186" s="414"/>
      <c r="B186" s="397"/>
      <c r="C186" s="373" t="s">
        <v>511</v>
      </c>
      <c r="D186" s="196" t="s">
        <v>512</v>
      </c>
      <c r="E186" s="184" t="s">
        <v>747</v>
      </c>
      <c r="F186" s="210"/>
      <c r="G186" s="184"/>
      <c r="H186" s="362"/>
      <c r="I186" s="364"/>
      <c r="J186" s="378"/>
      <c r="K186" s="420"/>
    </row>
    <row r="187" spans="1:11" ht="43.5" thickBot="1">
      <c r="A187" s="414"/>
      <c r="B187" s="397"/>
      <c r="C187" s="373"/>
      <c r="D187" s="196" t="s">
        <v>513</v>
      </c>
      <c r="E187" s="184" t="s">
        <v>747</v>
      </c>
      <c r="F187" s="210"/>
      <c r="G187" s="184"/>
      <c r="H187" s="363"/>
      <c r="I187" s="365"/>
      <c r="J187" s="378"/>
      <c r="K187" s="420"/>
    </row>
    <row r="188" spans="1:11" ht="72" thickBot="1">
      <c r="A188" s="414"/>
      <c r="B188" s="397"/>
      <c r="C188" s="373" t="s">
        <v>514</v>
      </c>
      <c r="D188" s="196" t="s">
        <v>515</v>
      </c>
      <c r="E188" s="184">
        <f>دانشجویان!AL212</f>
        <v>2.097826086956522</v>
      </c>
      <c r="F188" s="210">
        <f t="shared" si="6"/>
        <v>2</v>
      </c>
      <c r="G188" s="184" t="str">
        <f t="shared" si="9"/>
        <v>نسبتا مطلوب</v>
      </c>
      <c r="H188" s="362">
        <f>AVERAGE(F188:F190)</f>
        <v>2</v>
      </c>
      <c r="I188" s="364" t="str">
        <f>IF(H188&gt;2.33,"مطلوب",IF(H188&gt;1.66, "نسبتا مطلوب","نامطلوب"))</f>
        <v>نسبتا مطلوب</v>
      </c>
      <c r="J188" s="378"/>
      <c r="K188" s="420"/>
    </row>
    <row r="189" spans="1:11" ht="43.5" thickBot="1">
      <c r="A189" s="414"/>
      <c r="B189" s="397"/>
      <c r="C189" s="373"/>
      <c r="D189" s="196" t="s">
        <v>516</v>
      </c>
      <c r="E189" s="184">
        <f>دانشجویان!AM212</f>
        <v>2</v>
      </c>
      <c r="F189" s="210">
        <f t="shared" si="6"/>
        <v>2</v>
      </c>
      <c r="G189" s="184" t="str">
        <f t="shared" si="9"/>
        <v>نسبتا مطلوب</v>
      </c>
      <c r="H189" s="374"/>
      <c r="I189" s="366"/>
      <c r="J189" s="378"/>
      <c r="K189" s="420"/>
    </row>
    <row r="190" spans="1:11" ht="57.75" thickBot="1">
      <c r="A190" s="414"/>
      <c r="B190" s="397"/>
      <c r="C190" s="373"/>
      <c r="D190" s="196" t="s">
        <v>517</v>
      </c>
      <c r="E190" s="184">
        <f>دانشجویان!AN212</f>
        <v>2.098360655737705</v>
      </c>
      <c r="F190" s="210">
        <f t="shared" si="6"/>
        <v>2</v>
      </c>
      <c r="G190" s="184" t="str">
        <f t="shared" si="9"/>
        <v>نسبتا مطلوب</v>
      </c>
      <c r="H190" s="363"/>
      <c r="I190" s="365"/>
      <c r="J190" s="378"/>
      <c r="K190" s="420"/>
    </row>
    <row r="191" spans="1:11" ht="57.75" thickBot="1">
      <c r="A191" s="414"/>
      <c r="B191" s="397"/>
      <c r="C191" s="373" t="s">
        <v>518</v>
      </c>
      <c r="D191" s="192" t="s">
        <v>519</v>
      </c>
      <c r="E191" s="184">
        <f>دانشجویان!AO212</f>
        <v>1.9562841530054644</v>
      </c>
      <c r="F191" s="210">
        <f t="shared" si="6"/>
        <v>2</v>
      </c>
      <c r="G191" s="184" t="str">
        <f t="shared" si="9"/>
        <v>نسبتا مطلوب</v>
      </c>
      <c r="H191" s="362">
        <f>AVERAGE(F191:F193)</f>
        <v>2</v>
      </c>
      <c r="I191" s="364" t="str">
        <f>IF(H188&gt;2.33,"مطلوب",IF(H188&gt;1.66, "نسبتا مطلوب","نامطلوب"))</f>
        <v>نسبتا مطلوب</v>
      </c>
      <c r="J191" s="378"/>
      <c r="K191" s="420"/>
    </row>
    <row r="192" spans="1:11" ht="43.5" thickBot="1">
      <c r="A192" s="414"/>
      <c r="B192" s="397"/>
      <c r="C192" s="373"/>
      <c r="D192" s="196" t="s">
        <v>520</v>
      </c>
      <c r="E192" s="184">
        <f>دانشجویان!AP212</f>
        <v>1.9782608695652173</v>
      </c>
      <c r="F192" s="210">
        <f t="shared" si="6"/>
        <v>2</v>
      </c>
      <c r="G192" s="184" t="str">
        <f t="shared" si="9"/>
        <v>نسبتا مطلوب</v>
      </c>
      <c r="H192" s="374"/>
      <c r="I192" s="366"/>
      <c r="J192" s="378"/>
      <c r="K192" s="420"/>
    </row>
    <row r="193" spans="1:11" ht="57.75" thickBot="1">
      <c r="A193" s="414"/>
      <c r="B193" s="397"/>
      <c r="C193" s="373"/>
      <c r="D193" s="196" t="s">
        <v>521</v>
      </c>
      <c r="E193" s="184">
        <f>دانشجویان!AQ212</f>
        <v>1.9837837837837837</v>
      </c>
      <c r="F193" s="210">
        <f t="shared" si="6"/>
        <v>2</v>
      </c>
      <c r="G193" s="184" t="str">
        <f t="shared" si="9"/>
        <v>نسبتا مطلوب</v>
      </c>
      <c r="H193" s="363"/>
      <c r="I193" s="365"/>
      <c r="J193" s="379"/>
      <c r="K193" s="420"/>
    </row>
    <row r="194" spans="1:11" ht="58.5" customHeight="1" thickBot="1">
      <c r="A194" s="414"/>
      <c r="B194" s="397" t="s">
        <v>522</v>
      </c>
      <c r="C194" s="217" t="s">
        <v>523</v>
      </c>
      <c r="D194" s="192" t="s">
        <v>524</v>
      </c>
      <c r="E194" s="184" t="s">
        <v>747</v>
      </c>
      <c r="F194" s="210"/>
      <c r="G194" s="184"/>
      <c r="H194" s="184"/>
      <c r="I194" s="212"/>
      <c r="J194" s="377"/>
      <c r="K194" s="420"/>
    </row>
    <row r="195" spans="1:11" ht="43.5" thickBot="1">
      <c r="A195" s="414"/>
      <c r="B195" s="397"/>
      <c r="C195" s="217" t="s">
        <v>525</v>
      </c>
      <c r="D195" s="192" t="s">
        <v>526</v>
      </c>
      <c r="E195" s="184" t="s">
        <v>747</v>
      </c>
      <c r="F195" s="210"/>
      <c r="G195" s="184"/>
      <c r="H195" s="184"/>
      <c r="I195" s="212"/>
      <c r="J195" s="378"/>
      <c r="K195" s="420"/>
    </row>
    <row r="196" spans="1:11" ht="43.5" thickBot="1">
      <c r="A196" s="414"/>
      <c r="B196" s="397"/>
      <c r="C196" s="217" t="s">
        <v>527</v>
      </c>
      <c r="D196" s="196" t="s">
        <v>528</v>
      </c>
      <c r="E196" s="184" t="s">
        <v>747</v>
      </c>
      <c r="F196" s="210"/>
      <c r="G196" s="184"/>
      <c r="H196" s="184"/>
      <c r="I196" s="212"/>
      <c r="J196" s="378"/>
      <c r="K196" s="420"/>
    </row>
    <row r="197" spans="1:11" ht="57.75" thickBot="1">
      <c r="A197" s="414"/>
      <c r="B197" s="397"/>
      <c r="C197" s="217" t="s">
        <v>529</v>
      </c>
      <c r="D197" s="196" t="s">
        <v>530</v>
      </c>
      <c r="E197" s="184" t="s">
        <v>747</v>
      </c>
      <c r="F197" s="210"/>
      <c r="G197" s="184"/>
      <c r="H197" s="184"/>
      <c r="I197" s="212"/>
      <c r="J197" s="378"/>
      <c r="K197" s="420"/>
    </row>
    <row r="198" spans="1:11" ht="57.75" thickBot="1">
      <c r="A198" s="414"/>
      <c r="B198" s="397"/>
      <c r="C198" s="217" t="s">
        <v>531</v>
      </c>
      <c r="D198" s="192" t="s">
        <v>532</v>
      </c>
      <c r="E198" s="184" t="s">
        <v>747</v>
      </c>
      <c r="F198" s="210"/>
      <c r="G198" s="184"/>
      <c r="H198" s="184"/>
      <c r="I198" s="212"/>
      <c r="J198" s="378"/>
      <c r="K198" s="420"/>
    </row>
    <row r="199" spans="1:11" ht="29.25" thickBot="1">
      <c r="A199" s="414"/>
      <c r="B199" s="397"/>
      <c r="C199" s="373" t="s">
        <v>533</v>
      </c>
      <c r="D199" s="188" t="s">
        <v>534</v>
      </c>
      <c r="E199" s="184" t="s">
        <v>747</v>
      </c>
      <c r="F199" s="210"/>
      <c r="G199" s="184"/>
      <c r="H199" s="184"/>
      <c r="I199" s="364"/>
      <c r="J199" s="378"/>
      <c r="K199" s="420"/>
    </row>
    <row r="200" spans="1:11" ht="29.25" thickBot="1">
      <c r="A200" s="414"/>
      <c r="B200" s="397"/>
      <c r="C200" s="373"/>
      <c r="D200" s="196" t="s">
        <v>535</v>
      </c>
      <c r="E200" s="184" t="s">
        <v>747</v>
      </c>
      <c r="F200" s="210"/>
      <c r="G200" s="184"/>
      <c r="H200" s="184"/>
      <c r="I200" s="366"/>
      <c r="J200" s="378"/>
      <c r="K200" s="420"/>
    </row>
    <row r="201" spans="1:11" ht="29.25" thickBot="1">
      <c r="A201" s="414"/>
      <c r="B201" s="397"/>
      <c r="C201" s="373"/>
      <c r="D201" s="196" t="s">
        <v>536</v>
      </c>
      <c r="E201" s="184" t="s">
        <v>747</v>
      </c>
      <c r="F201" s="210"/>
      <c r="G201" s="184"/>
      <c r="H201" s="184"/>
      <c r="I201" s="366"/>
      <c r="J201" s="378"/>
      <c r="K201" s="420"/>
    </row>
    <row r="202" spans="1:11" ht="43.5" thickBot="1">
      <c r="A202" s="414"/>
      <c r="B202" s="397"/>
      <c r="C202" s="373"/>
      <c r="D202" s="196" t="s">
        <v>537</v>
      </c>
      <c r="E202" s="184" t="s">
        <v>747</v>
      </c>
      <c r="F202" s="210"/>
      <c r="G202" s="184"/>
      <c r="H202" s="184"/>
      <c r="I202" s="366"/>
      <c r="J202" s="378"/>
      <c r="K202" s="420"/>
    </row>
    <row r="203" spans="1:11" ht="29.25" thickBot="1">
      <c r="A203" s="414"/>
      <c r="B203" s="397"/>
      <c r="C203" s="373"/>
      <c r="D203" s="196" t="s">
        <v>538</v>
      </c>
      <c r="E203" s="184" t="s">
        <v>747</v>
      </c>
      <c r="F203" s="210"/>
      <c r="G203" s="184"/>
      <c r="H203" s="184"/>
      <c r="I203" s="365"/>
      <c r="J203" s="379"/>
      <c r="K203" s="421"/>
    </row>
    <row r="204" spans="1:11" ht="43.5" thickBot="1">
      <c r="A204" s="413" t="s">
        <v>539</v>
      </c>
      <c r="B204" s="397" t="s">
        <v>540</v>
      </c>
      <c r="C204" s="373" t="s">
        <v>541</v>
      </c>
      <c r="D204" s="246" t="s">
        <v>1034</v>
      </c>
      <c r="E204" s="184">
        <f>'نتایج پرسشنامه مدیر'!C103</f>
        <v>0.9878419452887538</v>
      </c>
      <c r="F204" s="210">
        <f t="shared" ref="F204:F223" si="10">IF(G204="نامطلوب",1,IF(G204="نسبتا مطلوب",2,3))</f>
        <v>1</v>
      </c>
      <c r="G204" s="184" t="str">
        <f>'نتایج پرسشنامه مدیر'!D103</f>
        <v>نامطلوب</v>
      </c>
      <c r="H204" s="362">
        <f>AVERAGE(F204:F205)</f>
        <v>1</v>
      </c>
      <c r="I204" s="364" t="str">
        <f>IF(H204&gt;2.33,"مطلوب",IF(H204&gt;1.66, "نسبتا مطلوب","نامطلوب"))</f>
        <v>نامطلوب</v>
      </c>
      <c r="J204" s="377">
        <f>AVERAGE(H204:H211)</f>
        <v>1.6666666666666667</v>
      </c>
      <c r="K204" s="419">
        <f>AVERAGE(J204:J223)</f>
        <v>1.5166666666666666</v>
      </c>
    </row>
    <row r="205" spans="1:11" ht="43.5" thickBot="1">
      <c r="A205" s="413"/>
      <c r="B205" s="397"/>
      <c r="C205" s="373"/>
      <c r="D205" s="196" t="s">
        <v>542</v>
      </c>
      <c r="E205" s="184">
        <f>'نتایج پرسشنامه مدیر'!C100</f>
        <v>0.12158054711246201</v>
      </c>
      <c r="F205" s="210">
        <f t="shared" si="10"/>
        <v>1</v>
      </c>
      <c r="G205" s="184" t="str">
        <f>'نتایج پرسشنامه مدیر'!D100</f>
        <v>نامطلوب</v>
      </c>
      <c r="H205" s="363"/>
      <c r="I205" s="365"/>
      <c r="J205" s="378"/>
      <c r="K205" s="420"/>
    </row>
    <row r="206" spans="1:11" ht="54" customHeight="1" thickBot="1">
      <c r="A206" s="413"/>
      <c r="B206" s="397"/>
      <c r="C206" s="373" t="s">
        <v>543</v>
      </c>
      <c r="D206" s="195" t="s">
        <v>544</v>
      </c>
      <c r="E206" s="184">
        <f>'نتایج پرسشنامه مدیر'!C97</f>
        <v>0</v>
      </c>
      <c r="F206" s="210">
        <f t="shared" si="10"/>
        <v>1</v>
      </c>
      <c r="G206" s="184" t="str">
        <f>'نتایج پرسشنامه مدیر'!D97</f>
        <v>نامطلوب</v>
      </c>
      <c r="H206" s="362">
        <f>AVERAGE(F206:F211)</f>
        <v>1.6666666666666667</v>
      </c>
      <c r="I206" s="364" t="str">
        <f>IF(H206&gt;2.33,"مطلوب",IF(H206&gt;1.66, "نسبتا مطلوب","نامطلوب"))</f>
        <v>نسبتا مطلوب</v>
      </c>
      <c r="J206" s="378"/>
      <c r="K206" s="420"/>
    </row>
    <row r="207" spans="1:11" ht="43.5" thickBot="1">
      <c r="A207" s="413"/>
      <c r="B207" s="397"/>
      <c r="C207" s="373"/>
      <c r="D207" s="196" t="s">
        <v>545</v>
      </c>
      <c r="E207" s="184">
        <f>'نتایج پرسشنامه مدیر'!C98</f>
        <v>0</v>
      </c>
      <c r="F207" s="210">
        <f t="shared" si="10"/>
        <v>1</v>
      </c>
      <c r="G207" s="184" t="str">
        <f>'نتایج پرسشنامه مدیر'!D98</f>
        <v>نامطلوب</v>
      </c>
      <c r="H207" s="374"/>
      <c r="I207" s="366"/>
      <c r="J207" s="378"/>
      <c r="K207" s="420"/>
    </row>
    <row r="208" spans="1:11" ht="43.5" thickBot="1">
      <c r="A208" s="413"/>
      <c r="B208" s="397"/>
      <c r="C208" s="373"/>
      <c r="D208" s="192" t="s">
        <v>546</v>
      </c>
      <c r="E208" s="184">
        <f>'نتایج پرسشنامه مدیر'!C104</f>
        <v>0</v>
      </c>
      <c r="F208" s="210">
        <f t="shared" si="10"/>
        <v>1</v>
      </c>
      <c r="G208" s="184" t="str">
        <f>'نتایج پرسشنامه مدیر'!D104</f>
        <v>نامطلوب</v>
      </c>
      <c r="H208" s="363"/>
      <c r="I208" s="365"/>
      <c r="J208" s="378"/>
      <c r="K208" s="420"/>
    </row>
    <row r="209" spans="1:12" ht="57.75" thickBot="1">
      <c r="A209" s="413"/>
      <c r="B209" s="397"/>
      <c r="C209" s="373" t="s">
        <v>547</v>
      </c>
      <c r="D209" s="196" t="s">
        <v>548</v>
      </c>
      <c r="E209" s="184">
        <f>AVERAGE(دانشجویان!AR212,استادان!AH57,'نتایج پرسشنامه مدیر'!C107)</f>
        <v>2.4177606177606177</v>
      </c>
      <c r="F209" s="210">
        <f t="shared" si="10"/>
        <v>3</v>
      </c>
      <c r="G209" s="184" t="str">
        <f>IF(E209&gt;2.32,"مطلوب",IF(E209&gt;1.66, "نسبتا مطلوب","نامطلوب"))</f>
        <v>مطلوب</v>
      </c>
      <c r="H209" s="364">
        <f>AVERAGE(F209:F211)</f>
        <v>2.3333333333333335</v>
      </c>
      <c r="I209" s="364" t="str">
        <f>IF(H209&gt;2.33,"مطلوب",IF(H209&gt;1.66, "نسبتا مطلوب","نامطلوب"))</f>
        <v>مطلوب</v>
      </c>
      <c r="J209" s="378"/>
      <c r="K209" s="420"/>
      <c r="L209" s="252"/>
    </row>
    <row r="210" spans="1:12" ht="57.75" thickBot="1">
      <c r="A210" s="413"/>
      <c r="B210" s="397"/>
      <c r="C210" s="373"/>
      <c r="D210" s="196" t="s">
        <v>549</v>
      </c>
      <c r="E210" s="184">
        <f>AVERAGE(دانشجویان!AS212,استادان!AI57,'نتایج پرسشنامه مدیر'!C108)</f>
        <v>1.7016731016731015</v>
      </c>
      <c r="F210" s="210">
        <f t="shared" si="10"/>
        <v>2</v>
      </c>
      <c r="G210" s="184" t="str">
        <f t="shared" ref="G210:G211" si="11">IF(E210&gt;2.32,"مطلوب",IF(E210&gt;1.66, "نسبتا مطلوب","نامطلوب"))</f>
        <v>نسبتا مطلوب</v>
      </c>
      <c r="H210" s="366"/>
      <c r="I210" s="366"/>
      <c r="J210" s="378"/>
      <c r="K210" s="420"/>
      <c r="L210" s="252"/>
    </row>
    <row r="211" spans="1:12" ht="43.5" thickBot="1">
      <c r="A211" s="413"/>
      <c r="B211" s="397"/>
      <c r="C211" s="373"/>
      <c r="D211" s="196" t="s">
        <v>550</v>
      </c>
      <c r="E211" s="184">
        <f>AVERAGE(دانشجویان!AT212,استادان!AJ57,'نتایج پرسشنامه مدیر'!C109)</f>
        <v>1.9649935649935653</v>
      </c>
      <c r="F211" s="210">
        <f t="shared" si="10"/>
        <v>2</v>
      </c>
      <c r="G211" s="184" t="str">
        <f t="shared" si="11"/>
        <v>نسبتا مطلوب</v>
      </c>
      <c r="H211" s="365"/>
      <c r="I211" s="365"/>
      <c r="J211" s="379"/>
      <c r="K211" s="420"/>
      <c r="L211" s="252"/>
    </row>
    <row r="212" spans="1:12" ht="43.5" thickBot="1">
      <c r="A212" s="413"/>
      <c r="B212" s="397" t="s">
        <v>551</v>
      </c>
      <c r="C212" s="373" t="s">
        <v>552</v>
      </c>
      <c r="D212" s="188" t="s">
        <v>553</v>
      </c>
      <c r="E212" s="184">
        <f>'نتایج پرسشنامه مدیر'!C105</f>
        <v>0</v>
      </c>
      <c r="F212" s="210">
        <f t="shared" si="10"/>
        <v>1</v>
      </c>
      <c r="G212" s="184" t="str">
        <f>'نتایج پرسشنامه مدیر'!D105</f>
        <v>نامطلوب</v>
      </c>
      <c r="H212" s="362">
        <f>AVERAGE(F212:F213)</f>
        <v>1</v>
      </c>
      <c r="I212" s="364" t="str">
        <f>IF(H212&gt;2.33,"مطلوب",IF(H212&gt;1.66, "نسبتا مطلوب","نامطلوب"))</f>
        <v>نامطلوب</v>
      </c>
      <c r="J212" s="377">
        <f>AVERAGE(H212:H218)</f>
        <v>1.4</v>
      </c>
      <c r="K212" s="420"/>
    </row>
    <row r="213" spans="1:12" ht="54.75" customHeight="1" thickBot="1">
      <c r="A213" s="413"/>
      <c r="B213" s="397"/>
      <c r="C213" s="373"/>
      <c r="D213" s="196" t="s">
        <v>554</v>
      </c>
      <c r="E213" s="184">
        <f>'نتایج پرسشنامه مدیر'!C106</f>
        <v>0.19452887537993921</v>
      </c>
      <c r="F213" s="210">
        <f t="shared" si="10"/>
        <v>1</v>
      </c>
      <c r="G213" s="184" t="str">
        <f>'نتایج پرسشنامه مدیر'!D106</f>
        <v>نامطلوب</v>
      </c>
      <c r="H213" s="363"/>
      <c r="I213" s="365"/>
      <c r="J213" s="378"/>
      <c r="K213" s="420"/>
    </row>
    <row r="214" spans="1:12" ht="72" thickBot="1">
      <c r="A214" s="413"/>
      <c r="B214" s="397"/>
      <c r="C214" s="367" t="s">
        <v>555</v>
      </c>
      <c r="D214" s="188" t="s">
        <v>1068</v>
      </c>
      <c r="E214" s="184">
        <f>'نتایج پرسشنامه مدیر'!C147</f>
        <v>19.756838905775076</v>
      </c>
      <c r="F214" s="210">
        <f t="shared" si="10"/>
        <v>3</v>
      </c>
      <c r="G214" s="184" t="str">
        <f>'نتایج پرسشنامه مدیر'!D147</f>
        <v>مطلوب</v>
      </c>
      <c r="H214" s="362">
        <f>AVERAGE(F214:F218)</f>
        <v>1.8</v>
      </c>
      <c r="I214" s="364" t="str">
        <f>IF(H214&gt;2.33,"مطلوب",IF(H214&gt;1.66, "نسبتا مطلوب","نامطلوب"))</f>
        <v>نسبتا مطلوب</v>
      </c>
      <c r="J214" s="378"/>
      <c r="K214" s="420"/>
    </row>
    <row r="215" spans="1:12" ht="72" thickBot="1">
      <c r="A215" s="413"/>
      <c r="B215" s="397"/>
      <c r="C215" s="368"/>
      <c r="D215" s="188" t="s">
        <v>1069</v>
      </c>
      <c r="E215" s="184">
        <f>'نتایج پرسشنامه مدیر'!C148</f>
        <v>928.57142857142856</v>
      </c>
      <c r="F215" s="210">
        <f t="shared" si="10"/>
        <v>3</v>
      </c>
      <c r="G215" s="184" t="str">
        <f>'نتایج پرسشنامه مدیر'!D148</f>
        <v>مطلوب</v>
      </c>
      <c r="H215" s="374"/>
      <c r="I215" s="366"/>
      <c r="J215" s="378"/>
      <c r="K215" s="420"/>
    </row>
    <row r="216" spans="1:12" ht="72" thickBot="1">
      <c r="A216" s="413"/>
      <c r="B216" s="397"/>
      <c r="C216" s="368"/>
      <c r="D216" s="246" t="s">
        <v>1070</v>
      </c>
      <c r="E216" s="184">
        <f>'نتایج پرسشنامه مدیر'!C149</f>
        <v>7.5987841945288756E-3</v>
      </c>
      <c r="F216" s="210">
        <f t="shared" si="10"/>
        <v>1</v>
      </c>
      <c r="G216" s="184" t="str">
        <f>'نتایج پرسشنامه مدیر'!D149</f>
        <v>نامطلوب</v>
      </c>
      <c r="H216" s="374"/>
      <c r="I216" s="366"/>
      <c r="J216" s="378"/>
      <c r="K216" s="420"/>
    </row>
    <row r="217" spans="1:12" ht="72" thickBot="1">
      <c r="A217" s="413"/>
      <c r="B217" s="397"/>
      <c r="C217" s="368"/>
      <c r="D217" s="188" t="s">
        <v>1071</v>
      </c>
      <c r="E217" s="184">
        <f>'نتایج پرسشنامه مدیر'!C150</f>
        <v>0.35714285714285715</v>
      </c>
      <c r="F217" s="210">
        <f t="shared" si="10"/>
        <v>1</v>
      </c>
      <c r="G217" s="184" t="str">
        <f>'نتایج پرسشنامه مدیر'!D150</f>
        <v>نامطلوب</v>
      </c>
      <c r="H217" s="374"/>
      <c r="I217" s="366"/>
      <c r="J217" s="378"/>
      <c r="K217" s="420"/>
    </row>
    <row r="218" spans="1:12" ht="86.25" thickBot="1">
      <c r="A218" s="413"/>
      <c r="B218" s="397"/>
      <c r="C218" s="368"/>
      <c r="D218" s="188" t="s">
        <v>1072</v>
      </c>
      <c r="E218" s="184">
        <f>'نتایج پرسشنامه مدیر'!C151</f>
        <v>0</v>
      </c>
      <c r="F218" s="210">
        <f t="shared" si="10"/>
        <v>1</v>
      </c>
      <c r="G218" s="184" t="str">
        <f>'نتایج پرسشنامه مدیر'!D151</f>
        <v>نامطلوب</v>
      </c>
      <c r="H218" s="374"/>
      <c r="I218" s="366"/>
      <c r="J218" s="378"/>
      <c r="K218" s="420"/>
    </row>
    <row r="219" spans="1:12" ht="43.5" thickBot="1">
      <c r="A219" s="413"/>
      <c r="B219" s="370" t="s">
        <v>556</v>
      </c>
      <c r="C219" s="256" t="s">
        <v>557</v>
      </c>
      <c r="D219" s="192" t="s">
        <v>558</v>
      </c>
      <c r="E219" s="184">
        <f>'نتایج پرسشنامه مدیر'!C152</f>
        <v>0</v>
      </c>
      <c r="F219" s="210">
        <f t="shared" si="10"/>
        <v>1</v>
      </c>
      <c r="G219" s="184" t="str">
        <f>'نتایج پرسشنامه مدیر'!D152</f>
        <v>نامطلوب</v>
      </c>
      <c r="H219" s="362">
        <f>AVERAGE(F219:F220)</f>
        <v>2</v>
      </c>
      <c r="I219" s="364" t="str">
        <f>IF(H219&gt;2.33,"مطلوب",IF(H219&gt;1.66, "نسبتا مطلوب","نامطلوب"))</f>
        <v>نسبتا مطلوب</v>
      </c>
      <c r="J219" s="377">
        <f>H219</f>
        <v>2</v>
      </c>
      <c r="K219" s="420"/>
    </row>
    <row r="220" spans="1:12" ht="72" thickBot="1">
      <c r="A220" s="413"/>
      <c r="B220" s="372"/>
      <c r="C220" s="190" t="s">
        <v>559</v>
      </c>
      <c r="D220" s="196" t="s">
        <v>560</v>
      </c>
      <c r="E220" s="184">
        <f>'نتایج پرسشنامه مدیر'!C153</f>
        <v>3.2</v>
      </c>
      <c r="F220" s="210">
        <f t="shared" si="10"/>
        <v>3</v>
      </c>
      <c r="G220" s="184" t="str">
        <f>'نتایج پرسشنامه مدیر'!D153</f>
        <v>مطلوب</v>
      </c>
      <c r="H220" s="363"/>
      <c r="I220" s="365"/>
      <c r="J220" s="379"/>
      <c r="K220" s="420"/>
    </row>
    <row r="221" spans="1:12" ht="45.75" thickBot="1">
      <c r="A221" s="413"/>
      <c r="B221" s="370" t="s">
        <v>561</v>
      </c>
      <c r="C221" s="367" t="s">
        <v>562</v>
      </c>
      <c r="D221" s="209" t="s">
        <v>748</v>
      </c>
      <c r="E221" s="184">
        <f>'نتایج پرسشنامه مدیر'!C101</f>
        <v>0</v>
      </c>
      <c r="F221" s="210">
        <f t="shared" si="10"/>
        <v>1</v>
      </c>
      <c r="G221" s="184" t="str">
        <f>'نتایج پرسشنامه مدیر'!D101</f>
        <v>نامطلوب</v>
      </c>
      <c r="H221" s="362">
        <f>AVERAGE(F221:F222)</f>
        <v>1</v>
      </c>
      <c r="I221" s="364" t="str">
        <f>IF(H221&gt;2.33,"مطلوب",IF(H221&gt;1.66, "نسبتا مطلوب","نامطلوب"))</f>
        <v>نامطلوب</v>
      </c>
      <c r="J221" s="377">
        <f>AVERAGE(H221:H223)</f>
        <v>1</v>
      </c>
      <c r="K221" s="420"/>
    </row>
    <row r="222" spans="1:12" ht="57.75" thickBot="1">
      <c r="A222" s="413"/>
      <c r="B222" s="371"/>
      <c r="C222" s="369"/>
      <c r="D222" s="194" t="s">
        <v>757</v>
      </c>
      <c r="E222" s="184">
        <f>'نتایج پرسشنامه مدیر'!C102</f>
        <v>3.0395136778115502E-2</v>
      </c>
      <c r="F222" s="210">
        <f t="shared" si="10"/>
        <v>1</v>
      </c>
      <c r="G222" s="184" t="str">
        <f>'نتایج پرسشنامه مدیر'!D102</f>
        <v>نامطلوب</v>
      </c>
      <c r="H222" s="363"/>
      <c r="I222" s="365"/>
      <c r="J222" s="378"/>
      <c r="K222" s="420"/>
    </row>
    <row r="223" spans="1:12" ht="43.5" thickBot="1">
      <c r="A223" s="413"/>
      <c r="B223" s="372"/>
      <c r="C223" s="191" t="s">
        <v>563</v>
      </c>
      <c r="D223" s="196" t="s">
        <v>564</v>
      </c>
      <c r="E223" s="184">
        <f>'نتایج پرسشنامه مدیر'!C132</f>
        <v>0</v>
      </c>
      <c r="F223" s="210">
        <f t="shared" si="10"/>
        <v>1</v>
      </c>
      <c r="G223" s="184" t="str">
        <f>'نتایج پرسشنامه مدیر'!D132</f>
        <v>نامطلوب</v>
      </c>
      <c r="H223" s="184">
        <f>F223</f>
        <v>1</v>
      </c>
      <c r="I223" s="212" t="str">
        <f>IF(H223&gt;2.33,"مطلوب",IF(H223&gt;1.66, "نسبتا مطلوب","نامطلوب"))</f>
        <v>نامطلوب</v>
      </c>
      <c r="J223" s="379"/>
      <c r="K223" s="421"/>
    </row>
    <row r="224" spans="1:12" ht="43.5" thickBot="1">
      <c r="A224" s="412" t="s">
        <v>565</v>
      </c>
      <c r="B224" s="397" t="s">
        <v>566</v>
      </c>
      <c r="C224" s="373" t="s">
        <v>567</v>
      </c>
      <c r="D224" s="208" t="s">
        <v>568</v>
      </c>
      <c r="E224" s="184" t="s">
        <v>747</v>
      </c>
      <c r="F224" s="210"/>
      <c r="G224" s="184"/>
      <c r="H224" s="362"/>
      <c r="I224" s="364"/>
      <c r="J224" s="377"/>
      <c r="K224" s="419" t="e">
        <f>AVERAGE(J224:J236)</f>
        <v>#DIV/0!</v>
      </c>
    </row>
    <row r="225" spans="1:11" ht="43.5" thickBot="1">
      <c r="A225" s="412"/>
      <c r="B225" s="397"/>
      <c r="C225" s="373"/>
      <c r="D225" s="197" t="s">
        <v>569</v>
      </c>
      <c r="E225" s="184" t="s">
        <v>747</v>
      </c>
      <c r="F225" s="210"/>
      <c r="G225" s="184"/>
      <c r="H225" s="363"/>
      <c r="I225" s="365"/>
      <c r="J225" s="378"/>
      <c r="K225" s="420"/>
    </row>
    <row r="226" spans="1:11" ht="36" customHeight="1" thickBot="1">
      <c r="A226" s="412"/>
      <c r="B226" s="397"/>
      <c r="C226" s="373" t="s">
        <v>570</v>
      </c>
      <c r="D226" s="214" t="s">
        <v>571</v>
      </c>
      <c r="E226" s="184" t="s">
        <v>747</v>
      </c>
      <c r="F226" s="210"/>
      <c r="G226" s="184"/>
      <c r="H226" s="362"/>
      <c r="I226" s="364"/>
      <c r="J226" s="378"/>
      <c r="K226" s="420"/>
    </row>
    <row r="227" spans="1:11" ht="43.5" thickBot="1">
      <c r="A227" s="412"/>
      <c r="B227" s="397"/>
      <c r="C227" s="373"/>
      <c r="D227" s="196" t="s">
        <v>572</v>
      </c>
      <c r="E227" s="184" t="s">
        <v>747</v>
      </c>
      <c r="F227" s="210"/>
      <c r="G227" s="184"/>
      <c r="H227" s="363"/>
      <c r="I227" s="365"/>
      <c r="J227" s="379"/>
      <c r="K227" s="420"/>
    </row>
    <row r="228" spans="1:11" ht="57.75" thickBot="1">
      <c r="A228" s="412"/>
      <c r="B228" s="397" t="s">
        <v>573</v>
      </c>
      <c r="C228" s="217" t="s">
        <v>574</v>
      </c>
      <c r="D228" s="192" t="s">
        <v>575</v>
      </c>
      <c r="E228" s="184" t="s">
        <v>747</v>
      </c>
      <c r="F228" s="210"/>
      <c r="G228" s="184"/>
      <c r="H228" s="184"/>
      <c r="I228" s="212"/>
      <c r="J228" s="377"/>
      <c r="K228" s="420"/>
    </row>
    <row r="229" spans="1:11" ht="57.75" thickBot="1">
      <c r="A229" s="412"/>
      <c r="B229" s="397"/>
      <c r="C229" s="217" t="s">
        <v>576</v>
      </c>
      <c r="D229" s="192" t="s">
        <v>577</v>
      </c>
      <c r="E229" s="184" t="s">
        <v>747</v>
      </c>
      <c r="F229" s="210"/>
      <c r="G229" s="184"/>
      <c r="H229" s="184"/>
      <c r="I229" s="212"/>
      <c r="J229" s="378"/>
      <c r="K229" s="420"/>
    </row>
    <row r="230" spans="1:11" ht="57.75" thickBot="1">
      <c r="A230" s="412"/>
      <c r="B230" s="397"/>
      <c r="C230" s="217" t="s">
        <v>578</v>
      </c>
      <c r="D230" s="192" t="s">
        <v>579</v>
      </c>
      <c r="E230" s="184" t="s">
        <v>747</v>
      </c>
      <c r="F230" s="210"/>
      <c r="G230" s="184"/>
      <c r="H230" s="184"/>
      <c r="I230" s="212"/>
      <c r="J230" s="379"/>
      <c r="K230" s="420"/>
    </row>
    <row r="231" spans="1:11" ht="39" customHeight="1" thickBot="1">
      <c r="A231" s="412"/>
      <c r="B231" s="397" t="s">
        <v>580</v>
      </c>
      <c r="C231" s="217" t="s">
        <v>581</v>
      </c>
      <c r="D231" s="206" t="s">
        <v>582</v>
      </c>
      <c r="E231" s="184" t="s">
        <v>747</v>
      </c>
      <c r="F231" s="210"/>
      <c r="G231" s="184"/>
      <c r="H231" s="184"/>
      <c r="I231" s="212"/>
      <c r="J231" s="377"/>
      <c r="K231" s="420"/>
    </row>
    <row r="232" spans="1:11" ht="43.5" thickBot="1">
      <c r="A232" s="412"/>
      <c r="B232" s="397"/>
      <c r="C232" s="217" t="s">
        <v>583</v>
      </c>
      <c r="D232" s="192" t="s">
        <v>584</v>
      </c>
      <c r="E232" s="184" t="s">
        <v>747</v>
      </c>
      <c r="F232" s="210"/>
      <c r="G232" s="184"/>
      <c r="H232" s="184"/>
      <c r="I232" s="212"/>
      <c r="J232" s="378"/>
      <c r="K232" s="420"/>
    </row>
    <row r="233" spans="1:11" ht="43.5" thickBot="1">
      <c r="A233" s="412"/>
      <c r="B233" s="397"/>
      <c r="C233" s="190" t="s">
        <v>585</v>
      </c>
      <c r="D233" s="192" t="s">
        <v>586</v>
      </c>
      <c r="E233" s="184" t="s">
        <v>747</v>
      </c>
      <c r="F233" s="210"/>
      <c r="G233" s="184"/>
      <c r="H233" s="184"/>
      <c r="I233" s="212"/>
      <c r="J233" s="379"/>
      <c r="K233" s="420"/>
    </row>
    <row r="234" spans="1:11" ht="57.75" thickBot="1">
      <c r="A234" s="412"/>
      <c r="B234" s="397" t="s">
        <v>587</v>
      </c>
      <c r="C234" s="217" t="s">
        <v>588</v>
      </c>
      <c r="D234" s="188" t="s">
        <v>589</v>
      </c>
      <c r="E234" s="184" t="s">
        <v>747</v>
      </c>
      <c r="F234" s="210"/>
      <c r="G234" s="184"/>
      <c r="H234" s="184"/>
      <c r="I234" s="212"/>
      <c r="J234" s="377"/>
      <c r="K234" s="420"/>
    </row>
    <row r="235" spans="1:11" ht="72" thickBot="1">
      <c r="A235" s="412"/>
      <c r="B235" s="397"/>
      <c r="C235" s="217" t="s">
        <v>903</v>
      </c>
      <c r="D235" s="192" t="s">
        <v>590</v>
      </c>
      <c r="E235" s="184" t="s">
        <v>747</v>
      </c>
      <c r="F235" s="210"/>
      <c r="G235" s="184"/>
      <c r="H235" s="184"/>
      <c r="I235" s="212"/>
      <c r="J235" s="378"/>
      <c r="K235" s="420"/>
    </row>
    <row r="236" spans="1:11" ht="43.5" thickBot="1">
      <c r="A236" s="412"/>
      <c r="B236" s="397"/>
      <c r="C236" s="217" t="s">
        <v>591</v>
      </c>
      <c r="D236" s="188" t="s">
        <v>592</v>
      </c>
      <c r="E236" s="184" t="s">
        <v>747</v>
      </c>
      <c r="F236" s="210"/>
      <c r="G236" s="184"/>
      <c r="H236" s="184"/>
      <c r="I236" s="212"/>
      <c r="J236" s="379"/>
      <c r="K236" s="421"/>
    </row>
  </sheetData>
  <sheetProtection selectLockedCells="1" selectUnlockedCells="1"/>
  <mergeCells count="232">
    <mergeCell ref="J152:J157"/>
    <mergeCell ref="I83:I84"/>
    <mergeCell ref="I87:I89"/>
    <mergeCell ref="J83:J86"/>
    <mergeCell ref="J87:J92"/>
    <mergeCell ref="I69:I70"/>
    <mergeCell ref="I72:I75"/>
    <mergeCell ref="J72:J79"/>
    <mergeCell ref="J69:J71"/>
    <mergeCell ref="J138:J151"/>
    <mergeCell ref="J127:J132"/>
    <mergeCell ref="J133:J137"/>
    <mergeCell ref="J234:J236"/>
    <mergeCell ref="K87:K111"/>
    <mergeCell ref="K112:K137"/>
    <mergeCell ref="K138:K161"/>
    <mergeCell ref="K162:K203"/>
    <mergeCell ref="K204:K223"/>
    <mergeCell ref="K224:K236"/>
    <mergeCell ref="J224:J227"/>
    <mergeCell ref="I224:I225"/>
    <mergeCell ref="I226:I227"/>
    <mergeCell ref="J228:J230"/>
    <mergeCell ref="J231:J233"/>
    <mergeCell ref="J194:J203"/>
    <mergeCell ref="J169:J193"/>
    <mergeCell ref="J219:J220"/>
    <mergeCell ref="I221:I222"/>
    <mergeCell ref="J221:J223"/>
    <mergeCell ref="I186:I187"/>
    <mergeCell ref="I191:I193"/>
    <mergeCell ref="I199:I203"/>
    <mergeCell ref="I204:I205"/>
    <mergeCell ref="I206:I208"/>
    <mergeCell ref="J162:J168"/>
    <mergeCell ref="I169:I172"/>
    <mergeCell ref="A162:A203"/>
    <mergeCell ref="B162:B168"/>
    <mergeCell ref="H138:H143"/>
    <mergeCell ref="C63:C66"/>
    <mergeCell ref="B8:B21"/>
    <mergeCell ref="C8:C10"/>
    <mergeCell ref="C11:C14"/>
    <mergeCell ref="C15:C16"/>
    <mergeCell ref="C17:C18"/>
    <mergeCell ref="C19:C21"/>
    <mergeCell ref="C22:C31"/>
    <mergeCell ref="C32:C35"/>
    <mergeCell ref="H61:H62"/>
    <mergeCell ref="H97:H98"/>
    <mergeCell ref="H114:H117"/>
    <mergeCell ref="H118:H126"/>
    <mergeCell ref="H99:H101"/>
    <mergeCell ref="H103:H104"/>
    <mergeCell ref="H8:H10"/>
    <mergeCell ref="H22:H31"/>
    <mergeCell ref="H36:H60"/>
    <mergeCell ref="H83:H84"/>
    <mergeCell ref="H87:H89"/>
    <mergeCell ref="H95:H96"/>
    <mergeCell ref="A224:A236"/>
    <mergeCell ref="B224:B227"/>
    <mergeCell ref="C224:C225"/>
    <mergeCell ref="C226:C227"/>
    <mergeCell ref="B228:B230"/>
    <mergeCell ref="B231:B233"/>
    <mergeCell ref="B234:B236"/>
    <mergeCell ref="A204:A223"/>
    <mergeCell ref="B204:B211"/>
    <mergeCell ref="C204:C205"/>
    <mergeCell ref="C206:C208"/>
    <mergeCell ref="C209:C211"/>
    <mergeCell ref="B212:B218"/>
    <mergeCell ref="C212:C213"/>
    <mergeCell ref="C214:C218"/>
    <mergeCell ref="B219:B220"/>
    <mergeCell ref="B221:B223"/>
    <mergeCell ref="C221:C222"/>
    <mergeCell ref="A112:A137"/>
    <mergeCell ref="B112:B126"/>
    <mergeCell ref="C114:C117"/>
    <mergeCell ref="C118:C126"/>
    <mergeCell ref="B133:B137"/>
    <mergeCell ref="C133:C135"/>
    <mergeCell ref="C136:C137"/>
    <mergeCell ref="B194:B203"/>
    <mergeCell ref="C199:C203"/>
    <mergeCell ref="C173:C176"/>
    <mergeCell ref="A138:A161"/>
    <mergeCell ref="B138:B151"/>
    <mergeCell ref="C138:C143"/>
    <mergeCell ref="C144:C145"/>
    <mergeCell ref="C146:C151"/>
    <mergeCell ref="B152:B157"/>
    <mergeCell ref="C152:C155"/>
    <mergeCell ref="C156:C157"/>
    <mergeCell ref="B158:B161"/>
    <mergeCell ref="C158:C161"/>
    <mergeCell ref="C162:C164"/>
    <mergeCell ref="C166:C168"/>
    <mergeCell ref="B169:B193"/>
    <mergeCell ref="C169:C172"/>
    <mergeCell ref="A2:A86"/>
    <mergeCell ref="C103:C104"/>
    <mergeCell ref="B109:B111"/>
    <mergeCell ref="B2:B7"/>
    <mergeCell ref="C2:C4"/>
    <mergeCell ref="B80:B82"/>
    <mergeCell ref="C67:C68"/>
    <mergeCell ref="A87:A111"/>
    <mergeCell ref="B87:B92"/>
    <mergeCell ref="C87:C89"/>
    <mergeCell ref="B93:B94"/>
    <mergeCell ref="C97:C98"/>
    <mergeCell ref="C99:C101"/>
    <mergeCell ref="B69:B71"/>
    <mergeCell ref="C69:C70"/>
    <mergeCell ref="B72:B79"/>
    <mergeCell ref="C72:C75"/>
    <mergeCell ref="B83:B86"/>
    <mergeCell ref="C83:C84"/>
    <mergeCell ref="B22:B60"/>
    <mergeCell ref="B61:B68"/>
    <mergeCell ref="C36:C60"/>
    <mergeCell ref="C95:C96"/>
    <mergeCell ref="B95:B108"/>
    <mergeCell ref="H127:H132"/>
    <mergeCell ref="K2:K86"/>
    <mergeCell ref="C6:C7"/>
    <mergeCell ref="C76:C79"/>
    <mergeCell ref="H15:H16"/>
    <mergeCell ref="H17:H18"/>
    <mergeCell ref="H19:H21"/>
    <mergeCell ref="C80:C82"/>
    <mergeCell ref="I63:I66"/>
    <mergeCell ref="I67:I68"/>
    <mergeCell ref="I76:I79"/>
    <mergeCell ref="I36:I60"/>
    <mergeCell ref="I22:I31"/>
    <mergeCell ref="J8:J21"/>
    <mergeCell ref="I32:I35"/>
    <mergeCell ref="J22:J60"/>
    <mergeCell ref="I2:I4"/>
    <mergeCell ref="I8:I10"/>
    <mergeCell ref="I11:I14"/>
    <mergeCell ref="H2:H4"/>
    <mergeCell ref="H69:H70"/>
    <mergeCell ref="H32:H35"/>
    <mergeCell ref="J80:J82"/>
    <mergeCell ref="J2:J7"/>
    <mergeCell ref="H6:H7"/>
    <mergeCell ref="I15:I16"/>
    <mergeCell ref="H67:H68"/>
    <mergeCell ref="H80:H82"/>
    <mergeCell ref="H76:H79"/>
    <mergeCell ref="I6:I7"/>
    <mergeCell ref="J61:J68"/>
    <mergeCell ref="I118:I126"/>
    <mergeCell ref="I80:I82"/>
    <mergeCell ref="H72:H75"/>
    <mergeCell ref="I17:I18"/>
    <mergeCell ref="I19:I21"/>
    <mergeCell ref="I61:I62"/>
    <mergeCell ref="H11:H14"/>
    <mergeCell ref="J112:J126"/>
    <mergeCell ref="J93:J94"/>
    <mergeCell ref="I97:I98"/>
    <mergeCell ref="I99:I101"/>
    <mergeCell ref="I103:I104"/>
    <mergeCell ref="I95:I96"/>
    <mergeCell ref="J95:J108"/>
    <mergeCell ref="J109:J111"/>
    <mergeCell ref="I114:I117"/>
    <mergeCell ref="H63:H66"/>
    <mergeCell ref="H144:H145"/>
    <mergeCell ref="H146:H151"/>
    <mergeCell ref="H133:H135"/>
    <mergeCell ref="H184:H185"/>
    <mergeCell ref="H166:H168"/>
    <mergeCell ref="H169:H172"/>
    <mergeCell ref="H152:H155"/>
    <mergeCell ref="H188:H190"/>
    <mergeCell ref="H162:H164"/>
    <mergeCell ref="H186:H187"/>
    <mergeCell ref="I136:I137"/>
    <mergeCell ref="H204:H205"/>
    <mergeCell ref="H209:H211"/>
    <mergeCell ref="H224:H225"/>
    <mergeCell ref="H219:H220"/>
    <mergeCell ref="I219:I220"/>
    <mergeCell ref="J158:J161"/>
    <mergeCell ref="I158:I161"/>
    <mergeCell ref="I214:I218"/>
    <mergeCell ref="J212:J218"/>
    <mergeCell ref="J204:J211"/>
    <mergeCell ref="I212:I213"/>
    <mergeCell ref="I209:I211"/>
    <mergeCell ref="I184:I185"/>
    <mergeCell ref="I173:I176"/>
    <mergeCell ref="I177:I181"/>
    <mergeCell ref="I182:I183"/>
    <mergeCell ref="I162:I164"/>
    <mergeCell ref="I166:I168"/>
    <mergeCell ref="H191:H193"/>
    <mergeCell ref="H156:H157"/>
    <mergeCell ref="H158:H161"/>
    <mergeCell ref="H173:H176"/>
    <mergeCell ref="H136:H137"/>
    <mergeCell ref="H226:H227"/>
    <mergeCell ref="H93:H94"/>
    <mergeCell ref="I93:I94"/>
    <mergeCell ref="I188:I190"/>
    <mergeCell ref="C127:C132"/>
    <mergeCell ref="B127:B132"/>
    <mergeCell ref="I127:I132"/>
    <mergeCell ref="C177:C181"/>
    <mergeCell ref="C182:C183"/>
    <mergeCell ref="C184:C185"/>
    <mergeCell ref="H221:H222"/>
    <mergeCell ref="H206:H208"/>
    <mergeCell ref="H182:H183"/>
    <mergeCell ref="I138:I143"/>
    <mergeCell ref="I144:I145"/>
    <mergeCell ref="I146:I151"/>
    <mergeCell ref="I152:I155"/>
    <mergeCell ref="I156:I157"/>
    <mergeCell ref="H212:H213"/>
    <mergeCell ref="C186:C187"/>
    <mergeCell ref="C188:C190"/>
    <mergeCell ref="C191:C193"/>
    <mergeCell ref="H214:H218"/>
    <mergeCell ref="I133:I135"/>
  </mergeCells>
  <pageMargins left="0.70866141732283472" right="0.70866141732283472" top="0.74803149606299213" bottom="0.74803149606299213" header="0.31496062992125984" footer="0.31496062992125984"/>
  <pageSetup scale="7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4"/>
  <sheetViews>
    <sheetView rightToLeft="1" workbookViewId="0">
      <selection activeCell="D4" sqref="D4"/>
    </sheetView>
  </sheetViews>
  <sheetFormatPr defaultRowHeight="15"/>
  <cols>
    <col min="1" max="1" width="7.42578125" customWidth="1"/>
    <col min="2" max="2" width="9.42578125" customWidth="1"/>
    <col min="3" max="3" width="82.5703125" customWidth="1"/>
    <col min="4" max="4" width="46.5703125" style="223" customWidth="1"/>
    <col min="5" max="5" width="19.140625" customWidth="1"/>
  </cols>
  <sheetData>
    <row r="1" spans="2:5" ht="15" customHeight="1">
      <c r="C1" s="423" t="s">
        <v>897</v>
      </c>
      <c r="D1" s="423"/>
    </row>
    <row r="2" spans="2:5" ht="15" customHeight="1">
      <c r="C2" s="424"/>
      <c r="D2" s="424"/>
    </row>
    <row r="3" spans="2:5" ht="15.75">
      <c r="B3" s="228" t="s">
        <v>893</v>
      </c>
      <c r="C3" s="228" t="s">
        <v>899</v>
      </c>
      <c r="D3" s="228" t="s">
        <v>993</v>
      </c>
      <c r="E3" s="228" t="s">
        <v>894</v>
      </c>
    </row>
    <row r="4" spans="2:5" ht="15.75" customHeight="1">
      <c r="B4" s="239" t="s">
        <v>763</v>
      </c>
      <c r="C4" s="235" t="s">
        <v>900</v>
      </c>
      <c r="D4" s="241">
        <f>'نتایج کلی'!F2</f>
        <v>1</v>
      </c>
      <c r="E4" s="224" t="str">
        <f>IF(D4&gt;=2.33,"مطلوب",IF(D4&gt;1.67,"نسبتا مطلوب","نامطلوب"))</f>
        <v>نامطلوب</v>
      </c>
    </row>
    <row r="5" spans="2:5" ht="15.75" customHeight="1">
      <c r="B5" s="239" t="s">
        <v>764</v>
      </c>
      <c r="C5" s="242" t="s">
        <v>904</v>
      </c>
      <c r="D5" s="241">
        <f>'نتایج کلی'!F3</f>
        <v>1</v>
      </c>
      <c r="E5" s="224" t="str">
        <f t="shared" ref="E5:E68" si="0">IF(D5&gt;=2.33,"مطلوب",IF(D5&gt;1.67,"نسبتا مطلوب","نامطلوب"))</f>
        <v>نامطلوب</v>
      </c>
    </row>
    <row r="6" spans="2:5" ht="15.75" customHeight="1">
      <c r="B6" s="240" t="s">
        <v>765</v>
      </c>
      <c r="C6" s="236" t="s">
        <v>901</v>
      </c>
      <c r="D6" s="241">
        <f>'نتایج کلی'!F4</f>
        <v>1</v>
      </c>
      <c r="E6" s="224" t="str">
        <f t="shared" si="0"/>
        <v>نامطلوب</v>
      </c>
    </row>
    <row r="7" spans="2:5" ht="15.75" customHeight="1">
      <c r="B7" s="240" t="s">
        <v>766</v>
      </c>
      <c r="C7" s="237" t="s">
        <v>905</v>
      </c>
      <c r="D7" s="241">
        <f>'نتایج کلی'!F5</f>
        <v>3</v>
      </c>
      <c r="E7" s="224" t="str">
        <f t="shared" si="0"/>
        <v>مطلوب</v>
      </c>
    </row>
    <row r="8" spans="2:5" ht="15.75" customHeight="1">
      <c r="B8" s="229" t="s">
        <v>767</v>
      </c>
      <c r="C8" s="237" t="s">
        <v>906</v>
      </c>
      <c r="D8" s="241">
        <f>'نتایج کلی'!F6</f>
        <v>2</v>
      </c>
      <c r="E8" s="224" t="str">
        <f t="shared" si="0"/>
        <v>نسبتا مطلوب</v>
      </c>
    </row>
    <row r="9" spans="2:5">
      <c r="B9" s="229" t="s">
        <v>768</v>
      </c>
      <c r="C9" s="237" t="s">
        <v>907</v>
      </c>
      <c r="D9" s="241">
        <f>'نتایج کلی'!F7</f>
        <v>2</v>
      </c>
      <c r="E9" s="224" t="str">
        <f t="shared" si="0"/>
        <v>نسبتا مطلوب</v>
      </c>
    </row>
    <row r="10" spans="2:5">
      <c r="B10" s="229" t="s">
        <v>769</v>
      </c>
      <c r="C10" s="237" t="s">
        <v>908</v>
      </c>
      <c r="D10" s="241">
        <f>'نتایج کلی'!F8</f>
        <v>2</v>
      </c>
      <c r="E10" s="224" t="str">
        <f t="shared" si="0"/>
        <v>نسبتا مطلوب</v>
      </c>
    </row>
    <row r="11" spans="2:5">
      <c r="B11" s="229" t="s">
        <v>770</v>
      </c>
      <c r="C11" s="237" t="s">
        <v>909</v>
      </c>
      <c r="D11" s="241">
        <f>'نتایج کلی'!F9</f>
        <v>3</v>
      </c>
      <c r="E11" s="224" t="str">
        <f t="shared" si="0"/>
        <v>مطلوب</v>
      </c>
    </row>
    <row r="12" spans="2:5">
      <c r="B12" s="229" t="s">
        <v>771</v>
      </c>
      <c r="C12" s="237" t="s">
        <v>910</v>
      </c>
      <c r="D12" s="241">
        <f>'نتایج کلی'!F10</f>
        <v>3</v>
      </c>
      <c r="E12" s="224" t="str">
        <f t="shared" si="0"/>
        <v>مطلوب</v>
      </c>
    </row>
    <row r="13" spans="2:5">
      <c r="B13" s="229" t="s">
        <v>772</v>
      </c>
      <c r="C13" s="237" t="s">
        <v>911</v>
      </c>
      <c r="D13" s="241">
        <f>'نتایج کلی'!F11</f>
        <v>2</v>
      </c>
      <c r="E13" s="224" t="str">
        <f t="shared" si="0"/>
        <v>نسبتا مطلوب</v>
      </c>
    </row>
    <row r="14" spans="2:5">
      <c r="B14" s="229" t="s">
        <v>773</v>
      </c>
      <c r="C14" s="237" t="s">
        <v>912</v>
      </c>
      <c r="D14" s="241">
        <f>'نتایج کلی'!F12</f>
        <v>2</v>
      </c>
      <c r="E14" s="224" t="str">
        <f t="shared" si="0"/>
        <v>نسبتا مطلوب</v>
      </c>
    </row>
    <row r="15" spans="2:5">
      <c r="B15" s="229" t="s">
        <v>774</v>
      </c>
      <c r="C15" s="237" t="s">
        <v>913</v>
      </c>
      <c r="D15" s="241">
        <f>'نتایج کلی'!F13</f>
        <v>3</v>
      </c>
      <c r="E15" s="224" t="str">
        <f t="shared" si="0"/>
        <v>مطلوب</v>
      </c>
    </row>
    <row r="16" spans="2:5">
      <c r="B16" s="229" t="s">
        <v>775</v>
      </c>
      <c r="C16" s="237" t="s">
        <v>914</v>
      </c>
      <c r="D16" s="241">
        <f>'نتایج کلی'!F14</f>
        <v>3</v>
      </c>
      <c r="E16" s="224" t="str">
        <f t="shared" si="0"/>
        <v>مطلوب</v>
      </c>
    </row>
    <row r="17" spans="2:5">
      <c r="B17" s="229" t="s">
        <v>776</v>
      </c>
      <c r="C17" s="237" t="s">
        <v>915</v>
      </c>
      <c r="D17" s="241">
        <f>'نتایج کلی'!F15</f>
        <v>3</v>
      </c>
      <c r="E17" s="224" t="str">
        <f t="shared" si="0"/>
        <v>مطلوب</v>
      </c>
    </row>
    <row r="18" spans="2:5">
      <c r="B18" s="229" t="s">
        <v>777</v>
      </c>
      <c r="C18" s="237" t="s">
        <v>916</v>
      </c>
      <c r="D18" s="241">
        <f>'نتایج کلی'!F16</f>
        <v>3</v>
      </c>
      <c r="E18" s="224" t="str">
        <f t="shared" si="0"/>
        <v>مطلوب</v>
      </c>
    </row>
    <row r="19" spans="2:5">
      <c r="B19" s="229" t="s">
        <v>778</v>
      </c>
      <c r="C19" s="238" t="s">
        <v>917</v>
      </c>
      <c r="D19" s="241">
        <f>'نتایج کلی'!F17</f>
        <v>2</v>
      </c>
      <c r="E19" s="224" t="str">
        <f t="shared" si="0"/>
        <v>نسبتا مطلوب</v>
      </c>
    </row>
    <row r="20" spans="2:5">
      <c r="B20" s="229" t="s">
        <v>779</v>
      </c>
      <c r="C20" s="237" t="s">
        <v>918</v>
      </c>
      <c r="D20" s="241">
        <f>'نتایج کلی'!F18</f>
        <v>2</v>
      </c>
      <c r="E20" s="224" t="str">
        <f t="shared" si="0"/>
        <v>نسبتا مطلوب</v>
      </c>
    </row>
    <row r="21" spans="2:5" ht="29.25">
      <c r="B21" s="230" t="s">
        <v>780</v>
      </c>
      <c r="C21" s="238" t="s">
        <v>919</v>
      </c>
      <c r="D21" s="241">
        <f>'نتایج کلی'!F19</f>
        <v>3</v>
      </c>
      <c r="E21" s="224" t="str">
        <f t="shared" si="0"/>
        <v>مطلوب</v>
      </c>
    </row>
    <row r="22" spans="2:5" ht="29.25">
      <c r="B22" s="230" t="s">
        <v>781</v>
      </c>
      <c r="C22" s="238" t="s">
        <v>920</v>
      </c>
      <c r="D22" s="241">
        <f>'نتایج کلی'!F20</f>
        <v>3</v>
      </c>
      <c r="E22" s="224" t="str">
        <f t="shared" si="0"/>
        <v>مطلوب</v>
      </c>
    </row>
    <row r="23" spans="2:5" ht="29.25">
      <c r="B23" s="230" t="s">
        <v>782</v>
      </c>
      <c r="C23" s="238" t="s">
        <v>921</v>
      </c>
      <c r="D23" s="241">
        <f>'نتایج کلی'!F21</f>
        <v>3</v>
      </c>
      <c r="E23" s="224" t="str">
        <f t="shared" si="0"/>
        <v>مطلوب</v>
      </c>
    </row>
    <row r="24" spans="2:5">
      <c r="B24" s="229" t="s">
        <v>783</v>
      </c>
      <c r="C24" s="237" t="s">
        <v>922</v>
      </c>
      <c r="D24" s="241">
        <f>'نتایج کلی'!F22</f>
        <v>1</v>
      </c>
      <c r="E24" s="224" t="str">
        <f t="shared" si="0"/>
        <v>نامطلوب</v>
      </c>
    </row>
    <row r="25" spans="2:5">
      <c r="B25" s="229" t="s">
        <v>784</v>
      </c>
      <c r="C25" s="237" t="s">
        <v>923</v>
      </c>
      <c r="D25" s="241">
        <f>'نتایج کلی'!F23</f>
        <v>1</v>
      </c>
      <c r="E25" s="224" t="str">
        <f t="shared" si="0"/>
        <v>نامطلوب</v>
      </c>
    </row>
    <row r="26" spans="2:5">
      <c r="B26" s="229" t="s">
        <v>785</v>
      </c>
      <c r="C26" s="237" t="s">
        <v>924</v>
      </c>
      <c r="D26" s="241">
        <f>'نتایج کلی'!F24</f>
        <v>2</v>
      </c>
      <c r="E26" s="224" t="str">
        <f t="shared" si="0"/>
        <v>نسبتا مطلوب</v>
      </c>
    </row>
    <row r="27" spans="2:5">
      <c r="B27" s="229" t="s">
        <v>786</v>
      </c>
      <c r="C27" s="237" t="s">
        <v>925</v>
      </c>
      <c r="D27" s="241">
        <f>'نتایج کلی'!F25</f>
        <v>1</v>
      </c>
      <c r="E27" s="224" t="str">
        <f t="shared" si="0"/>
        <v>نامطلوب</v>
      </c>
    </row>
    <row r="28" spans="2:5">
      <c r="B28" s="229" t="s">
        <v>787</v>
      </c>
      <c r="C28" s="237" t="s">
        <v>926</v>
      </c>
      <c r="D28" s="241">
        <f>'نتایج کلی'!F26</f>
        <v>1</v>
      </c>
      <c r="E28" s="224" t="str">
        <f t="shared" si="0"/>
        <v>نامطلوب</v>
      </c>
    </row>
    <row r="29" spans="2:5">
      <c r="B29" s="229" t="s">
        <v>788</v>
      </c>
      <c r="C29" s="237" t="s">
        <v>927</v>
      </c>
      <c r="D29" s="241">
        <f>'نتایج کلی'!F27</f>
        <v>1</v>
      </c>
      <c r="E29" s="224" t="str">
        <f t="shared" si="0"/>
        <v>نامطلوب</v>
      </c>
    </row>
    <row r="30" spans="2:5">
      <c r="B30" s="229" t="s">
        <v>789</v>
      </c>
      <c r="C30" s="237" t="s">
        <v>928</v>
      </c>
      <c r="D30" s="241">
        <f>'نتایج کلی'!F28</f>
        <v>1</v>
      </c>
      <c r="E30" s="224" t="str">
        <f t="shared" si="0"/>
        <v>نامطلوب</v>
      </c>
    </row>
    <row r="31" spans="2:5">
      <c r="B31" s="229" t="s">
        <v>790</v>
      </c>
      <c r="C31" s="237" t="s">
        <v>929</v>
      </c>
      <c r="D31" s="241">
        <f>'نتایج کلی'!F29</f>
        <v>1</v>
      </c>
      <c r="E31" s="224" t="str">
        <f t="shared" si="0"/>
        <v>نامطلوب</v>
      </c>
    </row>
    <row r="32" spans="2:5">
      <c r="B32" s="229" t="s">
        <v>791</v>
      </c>
      <c r="C32" s="237" t="s">
        <v>930</v>
      </c>
      <c r="D32" s="241">
        <f>'نتایج کلی'!F30</f>
        <v>1</v>
      </c>
      <c r="E32" s="224" t="str">
        <f t="shared" si="0"/>
        <v>نامطلوب</v>
      </c>
    </row>
    <row r="33" spans="2:5">
      <c r="B33" s="229" t="s">
        <v>792</v>
      </c>
      <c r="C33" s="237" t="s">
        <v>931</v>
      </c>
      <c r="D33" s="241">
        <f>'نتایج کلی'!F31</f>
        <v>1</v>
      </c>
      <c r="E33" s="224" t="str">
        <f t="shared" si="0"/>
        <v>نامطلوب</v>
      </c>
    </row>
    <row r="34" spans="2:5">
      <c r="B34" s="229" t="s">
        <v>793</v>
      </c>
      <c r="C34" s="237" t="s">
        <v>932</v>
      </c>
      <c r="D34" s="241">
        <f>'نتایج کلی'!F32</f>
        <v>1</v>
      </c>
      <c r="E34" s="224" t="str">
        <f t="shared" si="0"/>
        <v>نامطلوب</v>
      </c>
    </row>
    <row r="35" spans="2:5">
      <c r="B35" s="229" t="s">
        <v>794</v>
      </c>
      <c r="C35" s="237" t="s">
        <v>933</v>
      </c>
      <c r="D35" s="241">
        <f>'نتایج کلی'!F33</f>
        <v>1</v>
      </c>
      <c r="E35" s="224" t="str">
        <f t="shared" si="0"/>
        <v>نامطلوب</v>
      </c>
    </row>
    <row r="36" spans="2:5">
      <c r="B36" s="229" t="s">
        <v>795</v>
      </c>
      <c r="C36" s="237" t="s">
        <v>934</v>
      </c>
      <c r="D36" s="241">
        <f>'نتایج کلی'!F34</f>
        <v>2</v>
      </c>
      <c r="E36" s="224" t="str">
        <f t="shared" si="0"/>
        <v>نسبتا مطلوب</v>
      </c>
    </row>
    <row r="37" spans="2:5">
      <c r="B37" s="229" t="s">
        <v>796</v>
      </c>
      <c r="C37" s="237" t="s">
        <v>935</v>
      </c>
      <c r="D37" s="241">
        <f>'نتایج کلی'!F35</f>
        <v>1</v>
      </c>
      <c r="E37" s="224" t="str">
        <f t="shared" si="0"/>
        <v>نامطلوب</v>
      </c>
    </row>
    <row r="38" spans="2:5">
      <c r="B38" s="229" t="s">
        <v>797</v>
      </c>
      <c r="C38" s="237" t="s">
        <v>936</v>
      </c>
      <c r="D38" s="241">
        <f>'نتایج کلی'!F36</f>
        <v>1</v>
      </c>
      <c r="E38" s="224" t="str">
        <f t="shared" si="0"/>
        <v>نامطلوب</v>
      </c>
    </row>
    <row r="39" spans="2:5">
      <c r="B39" s="229" t="s">
        <v>798</v>
      </c>
      <c r="C39" s="237" t="s">
        <v>937</v>
      </c>
      <c r="D39" s="241">
        <f>'نتایج کلی'!F37</f>
        <v>1</v>
      </c>
      <c r="E39" s="224" t="str">
        <f t="shared" si="0"/>
        <v>نامطلوب</v>
      </c>
    </row>
    <row r="40" spans="2:5">
      <c r="B40" s="229" t="s">
        <v>799</v>
      </c>
      <c r="C40" s="237" t="s">
        <v>938</v>
      </c>
      <c r="D40" s="241">
        <f>'نتایج کلی'!F38</f>
        <v>1</v>
      </c>
      <c r="E40" s="224" t="str">
        <f t="shared" si="0"/>
        <v>نامطلوب</v>
      </c>
    </row>
    <row r="41" spans="2:5">
      <c r="B41" s="229" t="s">
        <v>800</v>
      </c>
      <c r="C41" s="237" t="s">
        <v>939</v>
      </c>
      <c r="D41" s="241">
        <f>'نتایج کلی'!F39</f>
        <v>1</v>
      </c>
      <c r="E41" s="224" t="str">
        <f t="shared" si="0"/>
        <v>نامطلوب</v>
      </c>
    </row>
    <row r="42" spans="2:5">
      <c r="B42" s="229" t="s">
        <v>801</v>
      </c>
      <c r="C42" s="237" t="s">
        <v>940</v>
      </c>
      <c r="D42" s="241">
        <f>'نتایج کلی'!F40</f>
        <v>1</v>
      </c>
      <c r="E42" s="224" t="str">
        <f t="shared" si="0"/>
        <v>نامطلوب</v>
      </c>
    </row>
    <row r="43" spans="2:5">
      <c r="B43" s="229" t="s">
        <v>802</v>
      </c>
      <c r="C43" s="237" t="s">
        <v>941</v>
      </c>
      <c r="D43" s="241">
        <f>'نتایج کلی'!F41</f>
        <v>1</v>
      </c>
      <c r="E43" s="224" t="str">
        <f t="shared" si="0"/>
        <v>نامطلوب</v>
      </c>
    </row>
    <row r="44" spans="2:5">
      <c r="B44" s="229" t="s">
        <v>803</v>
      </c>
      <c r="C44" s="237" t="s">
        <v>942</v>
      </c>
      <c r="D44" s="241">
        <f>'نتایج کلی'!F42</f>
        <v>3</v>
      </c>
      <c r="E44" s="224" t="str">
        <f t="shared" si="0"/>
        <v>مطلوب</v>
      </c>
    </row>
    <row r="45" spans="2:5">
      <c r="B45" s="229" t="s">
        <v>804</v>
      </c>
      <c r="C45" s="237" t="s">
        <v>943</v>
      </c>
      <c r="D45" s="241">
        <f>'نتایج کلی'!F43</f>
        <v>3</v>
      </c>
      <c r="E45" s="224" t="str">
        <f t="shared" si="0"/>
        <v>مطلوب</v>
      </c>
    </row>
    <row r="46" spans="2:5">
      <c r="B46" s="229" t="s">
        <v>805</v>
      </c>
      <c r="C46" s="237" t="s">
        <v>944</v>
      </c>
      <c r="D46" s="241">
        <f>'نتایج کلی'!F44</f>
        <v>1</v>
      </c>
      <c r="E46" s="224" t="str">
        <f t="shared" si="0"/>
        <v>نامطلوب</v>
      </c>
    </row>
    <row r="47" spans="2:5">
      <c r="B47" s="229" t="s">
        <v>806</v>
      </c>
      <c r="C47" s="237" t="s">
        <v>945</v>
      </c>
      <c r="D47" s="241">
        <f>'نتایج کلی'!F45</f>
        <v>1</v>
      </c>
      <c r="E47" s="224" t="str">
        <f t="shared" si="0"/>
        <v>نامطلوب</v>
      </c>
    </row>
    <row r="48" spans="2:5">
      <c r="B48" s="229" t="s">
        <v>807</v>
      </c>
      <c r="C48" s="237" t="s">
        <v>946</v>
      </c>
      <c r="D48" s="241">
        <f>'نتایج کلی'!F46</f>
        <v>1</v>
      </c>
      <c r="E48" s="224" t="str">
        <f t="shared" si="0"/>
        <v>نامطلوب</v>
      </c>
    </row>
    <row r="49" spans="2:5">
      <c r="B49" s="229" t="s">
        <v>808</v>
      </c>
      <c r="C49" s="237" t="s">
        <v>947</v>
      </c>
      <c r="D49" s="241">
        <f>'نتایج کلی'!F47</f>
        <v>1</v>
      </c>
      <c r="E49" s="224" t="str">
        <f t="shared" si="0"/>
        <v>نامطلوب</v>
      </c>
    </row>
    <row r="50" spans="2:5">
      <c r="B50" s="229" t="s">
        <v>809</v>
      </c>
      <c r="C50" s="237" t="s">
        <v>948</v>
      </c>
      <c r="D50" s="241">
        <f>'نتایج کلی'!F48</f>
        <v>1</v>
      </c>
      <c r="E50" s="224" t="str">
        <f t="shared" si="0"/>
        <v>نامطلوب</v>
      </c>
    </row>
    <row r="51" spans="2:5">
      <c r="B51" s="229" t="s">
        <v>810</v>
      </c>
      <c r="C51" s="237" t="s">
        <v>949</v>
      </c>
      <c r="D51" s="241">
        <f>'نتایج کلی'!F49</f>
        <v>1</v>
      </c>
      <c r="E51" s="224" t="str">
        <f t="shared" si="0"/>
        <v>نامطلوب</v>
      </c>
    </row>
    <row r="52" spans="2:5">
      <c r="B52" s="229" t="s">
        <v>811</v>
      </c>
      <c r="C52" s="237" t="s">
        <v>950</v>
      </c>
      <c r="D52" s="241">
        <f>'نتایج کلی'!F50</f>
        <v>1</v>
      </c>
      <c r="E52" s="224" t="str">
        <f t="shared" si="0"/>
        <v>نامطلوب</v>
      </c>
    </row>
    <row r="53" spans="2:5">
      <c r="B53" s="229" t="s">
        <v>812</v>
      </c>
      <c r="C53" s="237" t="s">
        <v>951</v>
      </c>
      <c r="D53" s="241">
        <f>'نتایج کلی'!F51</f>
        <v>1</v>
      </c>
      <c r="E53" s="224" t="str">
        <f t="shared" si="0"/>
        <v>نامطلوب</v>
      </c>
    </row>
    <row r="54" spans="2:5">
      <c r="B54" s="229" t="s">
        <v>813</v>
      </c>
      <c r="C54" s="237" t="s">
        <v>952</v>
      </c>
      <c r="D54" s="241">
        <f>'نتایج کلی'!F52</f>
        <v>3</v>
      </c>
      <c r="E54" s="224" t="str">
        <f t="shared" si="0"/>
        <v>مطلوب</v>
      </c>
    </row>
    <row r="55" spans="2:5">
      <c r="B55" s="229" t="s">
        <v>814</v>
      </c>
      <c r="C55" s="237" t="s">
        <v>953</v>
      </c>
      <c r="D55" s="241">
        <f>'نتایج کلی'!F53</f>
        <v>3</v>
      </c>
      <c r="E55" s="224" t="str">
        <f t="shared" si="0"/>
        <v>مطلوب</v>
      </c>
    </row>
    <row r="56" spans="2:5">
      <c r="B56" s="229" t="s">
        <v>815</v>
      </c>
      <c r="C56" s="237" t="s">
        <v>902</v>
      </c>
      <c r="D56" s="241">
        <f>'نتایج کلی'!F54</f>
        <v>3</v>
      </c>
      <c r="E56" s="224" t="str">
        <f t="shared" si="0"/>
        <v>مطلوب</v>
      </c>
    </row>
    <row r="57" spans="2:5">
      <c r="B57" s="229" t="s">
        <v>816</v>
      </c>
      <c r="C57" s="237" t="s">
        <v>954</v>
      </c>
      <c r="D57" s="241">
        <f>'نتایج کلی'!F55</f>
        <v>2</v>
      </c>
      <c r="E57" s="224" t="str">
        <f t="shared" si="0"/>
        <v>نسبتا مطلوب</v>
      </c>
    </row>
    <row r="58" spans="2:5">
      <c r="B58" s="229" t="s">
        <v>817</v>
      </c>
      <c r="C58" s="237" t="s">
        <v>955</v>
      </c>
      <c r="D58" s="241">
        <f>'نتایج کلی'!F56</f>
        <v>2</v>
      </c>
      <c r="E58" s="224" t="str">
        <f t="shared" si="0"/>
        <v>نسبتا مطلوب</v>
      </c>
    </row>
    <row r="59" spans="2:5">
      <c r="B59" s="229" t="s">
        <v>818</v>
      </c>
      <c r="C59" s="237" t="s">
        <v>956</v>
      </c>
      <c r="D59" s="241">
        <f>'نتایج کلی'!F57</f>
        <v>2</v>
      </c>
      <c r="E59" s="224" t="str">
        <f t="shared" si="0"/>
        <v>نسبتا مطلوب</v>
      </c>
    </row>
    <row r="60" spans="2:5">
      <c r="B60" s="229" t="s">
        <v>819</v>
      </c>
      <c r="C60" s="237" t="s">
        <v>957</v>
      </c>
      <c r="D60" s="241">
        <f>'نتایج کلی'!F58</f>
        <v>3</v>
      </c>
      <c r="E60" s="224" t="str">
        <f t="shared" si="0"/>
        <v>مطلوب</v>
      </c>
    </row>
    <row r="61" spans="2:5" ht="27" customHeight="1">
      <c r="B61" s="230" t="s">
        <v>820</v>
      </c>
      <c r="C61" s="238" t="s">
        <v>958</v>
      </c>
      <c r="D61" s="241">
        <f>'نتایج کلی'!F59</f>
        <v>3</v>
      </c>
      <c r="E61" s="224" t="str">
        <f t="shared" si="0"/>
        <v>مطلوب</v>
      </c>
    </row>
    <row r="62" spans="2:5">
      <c r="B62" s="229" t="s">
        <v>821</v>
      </c>
      <c r="C62" s="237" t="s">
        <v>959</v>
      </c>
      <c r="D62" s="241">
        <f>'نتایج کلی'!F60</f>
        <v>2</v>
      </c>
      <c r="E62" s="224" t="str">
        <f t="shared" si="0"/>
        <v>نسبتا مطلوب</v>
      </c>
    </row>
    <row r="63" spans="2:5">
      <c r="B63" s="229" t="s">
        <v>822</v>
      </c>
      <c r="C63" s="237" t="s">
        <v>960</v>
      </c>
      <c r="D63" s="241">
        <f>'نتایج کلی'!F61</f>
        <v>1</v>
      </c>
      <c r="E63" s="224" t="str">
        <f t="shared" si="0"/>
        <v>نامطلوب</v>
      </c>
    </row>
    <row r="64" spans="2:5">
      <c r="B64" s="229" t="s">
        <v>823</v>
      </c>
      <c r="C64" s="237" t="s">
        <v>961</v>
      </c>
      <c r="D64" s="241">
        <f>'نتایج کلی'!F62</f>
        <v>1</v>
      </c>
      <c r="E64" s="224" t="str">
        <f t="shared" si="0"/>
        <v>نامطلوب</v>
      </c>
    </row>
    <row r="65" spans="2:5">
      <c r="B65" s="229" t="s">
        <v>824</v>
      </c>
      <c r="C65" s="237" t="s">
        <v>962</v>
      </c>
      <c r="D65" s="241">
        <f>'نتایج کلی'!F63</f>
        <v>1</v>
      </c>
      <c r="E65" s="224" t="str">
        <f t="shared" si="0"/>
        <v>نامطلوب</v>
      </c>
    </row>
    <row r="66" spans="2:5">
      <c r="B66" s="229" t="s">
        <v>825</v>
      </c>
      <c r="C66" s="237" t="s">
        <v>963</v>
      </c>
      <c r="D66" s="241">
        <f>'نتایج کلی'!F64</f>
        <v>1</v>
      </c>
      <c r="E66" s="224" t="str">
        <f t="shared" si="0"/>
        <v>نامطلوب</v>
      </c>
    </row>
    <row r="67" spans="2:5">
      <c r="B67" s="229" t="s">
        <v>826</v>
      </c>
      <c r="C67" s="237" t="s">
        <v>964</v>
      </c>
      <c r="D67" s="241">
        <f>'نتایج کلی'!F65</f>
        <v>1</v>
      </c>
      <c r="E67" s="224" t="str">
        <f t="shared" si="0"/>
        <v>نامطلوب</v>
      </c>
    </row>
    <row r="68" spans="2:5">
      <c r="B68" s="229" t="s">
        <v>827</v>
      </c>
      <c r="C68" s="237" t="s">
        <v>965</v>
      </c>
      <c r="D68" s="241">
        <f>'نتایج کلی'!F66</f>
        <v>1</v>
      </c>
      <c r="E68" s="224" t="str">
        <f t="shared" si="0"/>
        <v>نامطلوب</v>
      </c>
    </row>
    <row r="69" spans="2:5">
      <c r="B69" s="229" t="s">
        <v>828</v>
      </c>
      <c r="C69" s="237" t="s">
        <v>966</v>
      </c>
      <c r="D69" s="241">
        <f>'نتایج کلی'!F67</f>
        <v>1</v>
      </c>
      <c r="E69" s="224" t="str">
        <f t="shared" ref="E69:E94" si="1">IF(D69&gt;=2.33,"مطلوب",IF(D69&gt;1.67,"نسبتا مطلوب","نامطلوب"))</f>
        <v>نامطلوب</v>
      </c>
    </row>
    <row r="70" spans="2:5">
      <c r="B70" s="229" t="s">
        <v>829</v>
      </c>
      <c r="C70" s="237" t="s">
        <v>967</v>
      </c>
      <c r="D70" s="241">
        <f>'نتایج کلی'!F68</f>
        <v>1</v>
      </c>
      <c r="E70" s="224" t="str">
        <f t="shared" si="1"/>
        <v>نامطلوب</v>
      </c>
    </row>
    <row r="71" spans="2:5">
      <c r="B71" s="229" t="s">
        <v>830</v>
      </c>
      <c r="C71" s="237" t="s">
        <v>968</v>
      </c>
      <c r="D71" s="241">
        <f>'نتایج کلی'!F69</f>
        <v>3</v>
      </c>
      <c r="E71" s="224" t="str">
        <f t="shared" si="1"/>
        <v>مطلوب</v>
      </c>
    </row>
    <row r="72" spans="2:5">
      <c r="B72" s="229" t="s">
        <v>831</v>
      </c>
      <c r="C72" s="237" t="s">
        <v>969</v>
      </c>
      <c r="D72" s="241">
        <f>'نتایج کلی'!F70</f>
        <v>3</v>
      </c>
      <c r="E72" s="224" t="str">
        <f t="shared" si="1"/>
        <v>مطلوب</v>
      </c>
    </row>
    <row r="73" spans="2:5">
      <c r="B73" s="229" t="s">
        <v>832</v>
      </c>
      <c r="C73" s="237" t="s">
        <v>970</v>
      </c>
      <c r="D73" s="241">
        <f>'نتایج کلی'!F71</f>
        <v>1</v>
      </c>
      <c r="E73" s="224" t="str">
        <f t="shared" si="1"/>
        <v>نامطلوب</v>
      </c>
    </row>
    <row r="74" spans="2:5">
      <c r="B74" s="229" t="s">
        <v>833</v>
      </c>
      <c r="C74" s="237" t="s">
        <v>971</v>
      </c>
      <c r="D74" s="241">
        <f>'نتایج کلی'!F72</f>
        <v>3</v>
      </c>
      <c r="E74" s="224" t="str">
        <f t="shared" si="1"/>
        <v>مطلوب</v>
      </c>
    </row>
    <row r="75" spans="2:5">
      <c r="B75" s="229" t="s">
        <v>834</v>
      </c>
      <c r="C75" s="237" t="s">
        <v>972</v>
      </c>
      <c r="D75" s="241">
        <f>'نتایج کلی'!F73</f>
        <v>2</v>
      </c>
      <c r="E75" s="224" t="str">
        <f t="shared" si="1"/>
        <v>نسبتا مطلوب</v>
      </c>
    </row>
    <row r="76" spans="2:5">
      <c r="B76" s="229" t="s">
        <v>835</v>
      </c>
      <c r="C76" s="237" t="s">
        <v>973</v>
      </c>
      <c r="D76" s="241">
        <f>'نتایج کلی'!F74</f>
        <v>2</v>
      </c>
      <c r="E76" s="224" t="str">
        <f t="shared" si="1"/>
        <v>نسبتا مطلوب</v>
      </c>
    </row>
    <row r="77" spans="2:5">
      <c r="B77" s="229" t="s">
        <v>836</v>
      </c>
      <c r="C77" s="237" t="s">
        <v>974</v>
      </c>
      <c r="D77" s="241">
        <f>'نتایج کلی'!F75</f>
        <v>3</v>
      </c>
      <c r="E77" s="224" t="str">
        <f t="shared" si="1"/>
        <v>مطلوب</v>
      </c>
    </row>
    <row r="78" spans="2:5">
      <c r="B78" s="229" t="s">
        <v>837</v>
      </c>
      <c r="C78" s="237" t="s">
        <v>975</v>
      </c>
      <c r="D78" s="241">
        <f>'نتایج کلی'!F76</f>
        <v>2</v>
      </c>
      <c r="E78" s="224" t="str">
        <f t="shared" si="1"/>
        <v>نسبتا مطلوب</v>
      </c>
    </row>
    <row r="79" spans="2:5">
      <c r="B79" s="229" t="s">
        <v>838</v>
      </c>
      <c r="C79" s="237" t="s">
        <v>976</v>
      </c>
      <c r="D79" s="241">
        <f>'نتایج کلی'!F77</f>
        <v>1</v>
      </c>
      <c r="E79" s="224" t="str">
        <f t="shared" si="1"/>
        <v>نامطلوب</v>
      </c>
    </row>
    <row r="80" spans="2:5">
      <c r="B80" s="229" t="s">
        <v>839</v>
      </c>
      <c r="C80" s="237" t="s">
        <v>977</v>
      </c>
      <c r="D80" s="241">
        <f>'نتایج کلی'!F78</f>
        <v>2</v>
      </c>
      <c r="E80" s="224" t="str">
        <f t="shared" si="1"/>
        <v>نسبتا مطلوب</v>
      </c>
    </row>
    <row r="81" spans="2:5">
      <c r="B81" s="229" t="s">
        <v>840</v>
      </c>
      <c r="C81" s="237" t="s">
        <v>978</v>
      </c>
      <c r="D81" s="241">
        <f>'نتایج کلی'!F79</f>
        <v>1</v>
      </c>
      <c r="E81" s="224" t="str">
        <f t="shared" si="1"/>
        <v>نامطلوب</v>
      </c>
    </row>
    <row r="82" spans="2:5">
      <c r="B82" s="229" t="s">
        <v>841</v>
      </c>
      <c r="C82" s="237" t="s">
        <v>979</v>
      </c>
      <c r="D82" s="241">
        <f>'نتایج کلی'!F80</f>
        <v>0</v>
      </c>
      <c r="E82" s="224" t="str">
        <f t="shared" si="1"/>
        <v>نامطلوب</v>
      </c>
    </row>
    <row r="83" spans="2:5">
      <c r="B83" s="229" t="s">
        <v>842</v>
      </c>
      <c r="C83" s="237" t="s">
        <v>980</v>
      </c>
      <c r="D83" s="241">
        <f>'نتایج کلی'!F81</f>
        <v>0</v>
      </c>
      <c r="E83" s="224" t="str">
        <f t="shared" si="1"/>
        <v>نامطلوب</v>
      </c>
    </row>
    <row r="84" spans="2:5">
      <c r="B84" s="229" t="s">
        <v>843</v>
      </c>
      <c r="C84" s="237" t="s">
        <v>981</v>
      </c>
      <c r="D84" s="241">
        <f>'نتایج کلی'!F82</f>
        <v>0</v>
      </c>
      <c r="E84" s="224" t="str">
        <f t="shared" si="1"/>
        <v>نامطلوب</v>
      </c>
    </row>
    <row r="85" spans="2:5">
      <c r="B85" s="229" t="s">
        <v>844</v>
      </c>
      <c r="C85" s="237" t="s">
        <v>982</v>
      </c>
      <c r="D85" s="241">
        <f>'نتایج کلی'!F83</f>
        <v>2</v>
      </c>
      <c r="E85" s="224" t="str">
        <f t="shared" si="1"/>
        <v>نسبتا مطلوب</v>
      </c>
    </row>
    <row r="86" spans="2:5">
      <c r="B86" s="229" t="s">
        <v>845</v>
      </c>
      <c r="C86" s="237" t="s">
        <v>983</v>
      </c>
      <c r="D86" s="241">
        <f>'نتایج کلی'!F84</f>
        <v>2</v>
      </c>
      <c r="E86" s="224" t="str">
        <f t="shared" si="1"/>
        <v>نسبتا مطلوب</v>
      </c>
    </row>
    <row r="87" spans="2:5">
      <c r="B87" s="229" t="s">
        <v>846</v>
      </c>
      <c r="C87" s="237" t="s">
        <v>984</v>
      </c>
      <c r="D87" s="241">
        <f>'نتایج کلی'!F85</f>
        <v>2</v>
      </c>
      <c r="E87" s="224" t="str">
        <f t="shared" si="1"/>
        <v>نسبتا مطلوب</v>
      </c>
    </row>
    <row r="88" spans="2:5">
      <c r="B88" s="229" t="s">
        <v>847</v>
      </c>
      <c r="C88" s="237" t="s">
        <v>985</v>
      </c>
      <c r="D88" s="241">
        <f>'نتایج کلی'!F86</f>
        <v>2</v>
      </c>
      <c r="E88" s="224" t="str">
        <f t="shared" si="1"/>
        <v>نسبتا مطلوب</v>
      </c>
    </row>
    <row r="89" spans="2:5">
      <c r="B89" s="229" t="s">
        <v>848</v>
      </c>
      <c r="C89" s="237" t="s">
        <v>986</v>
      </c>
      <c r="D89" s="241">
        <f>'نتایج کلی'!F87</f>
        <v>3</v>
      </c>
      <c r="E89" s="224" t="str">
        <f t="shared" si="1"/>
        <v>مطلوب</v>
      </c>
    </row>
    <row r="90" spans="2:5">
      <c r="B90" s="229" t="s">
        <v>849</v>
      </c>
      <c r="C90" s="237" t="s">
        <v>987</v>
      </c>
      <c r="D90" s="241">
        <f>'نتایج کلی'!F88</f>
        <v>1</v>
      </c>
      <c r="E90" s="224" t="str">
        <f t="shared" si="1"/>
        <v>نامطلوب</v>
      </c>
    </row>
    <row r="91" spans="2:5">
      <c r="B91" s="229" t="s">
        <v>850</v>
      </c>
      <c r="C91" s="237" t="s">
        <v>988</v>
      </c>
      <c r="D91" s="241">
        <f>'نتایج کلی'!F89</f>
        <v>3</v>
      </c>
      <c r="E91" s="224" t="str">
        <f t="shared" si="1"/>
        <v>مطلوب</v>
      </c>
    </row>
    <row r="92" spans="2:5">
      <c r="B92" s="229" t="s">
        <v>851</v>
      </c>
      <c r="C92" s="237" t="s">
        <v>989</v>
      </c>
      <c r="D92" s="241">
        <f>'نتایج کلی'!F90</f>
        <v>1</v>
      </c>
      <c r="E92" s="224" t="str">
        <f t="shared" si="1"/>
        <v>نامطلوب</v>
      </c>
    </row>
    <row r="93" spans="2:5">
      <c r="B93" s="229" t="s">
        <v>852</v>
      </c>
      <c r="C93" s="237" t="s">
        <v>990</v>
      </c>
      <c r="D93" s="241">
        <f>'نتایج کلی'!F91</f>
        <v>1</v>
      </c>
      <c r="E93" s="224" t="str">
        <f t="shared" si="1"/>
        <v>نامطلوب</v>
      </c>
    </row>
    <row r="94" spans="2:5">
      <c r="B94" s="229" t="s">
        <v>853</v>
      </c>
      <c r="C94" s="237" t="s">
        <v>991</v>
      </c>
      <c r="D94" s="241">
        <f>'نتایج کلی'!F92</f>
        <v>3</v>
      </c>
      <c r="E94" s="224" t="str">
        <f t="shared" si="1"/>
        <v>مطلوب</v>
      </c>
    </row>
  </sheetData>
  <mergeCells count="1">
    <mergeCell ref="C1:D2"/>
  </mergeCells>
  <conditionalFormatting sqref="D4:D94">
    <cfRule type="colorScale" priority="1">
      <colorScale>
        <cfvo type="min"/>
        <cfvo type="max"/>
        <color theme="0"/>
        <color theme="0"/>
      </colorScale>
    </cfRule>
    <cfRule type="iconSet" priority="2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iconSet" priority="10">
      <iconSet iconSet="3Arrows">
        <cfvo type="percent" val="0"/>
        <cfvo type="percent" val="33"/>
        <cfvo type="percent" val="67"/>
      </iconSet>
    </cfRule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{4AD0E0DC-09C9-409B-AD22-42CBED9F2E97}</x14:id>
        </ext>
      </extLst>
    </cfRule>
  </conditionalFormatting>
  <conditionalFormatting sqref="D4:E94">
    <cfRule type="containsText" dxfId="15" priority="6" operator="containsText" text="مطلوب">
      <formula>NOT(ISERROR(SEARCH("مطلوب",D4)))</formula>
    </cfRule>
    <cfRule type="containsText" dxfId="14" priority="7" operator="containsText" text="نامطلوب">
      <formula>NOT(ISERROR(SEARCH("نامطلوب",D4)))</formula>
    </cfRule>
    <cfRule type="iconSet" priority="8">
      <iconSet iconSet="3Arrows">
        <cfvo type="percent" val="0"/>
        <cfvo type="percent" val="33"/>
        <cfvo type="percent" val="67"/>
      </iconSet>
    </cfRule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{F14C2DEA-FEE6-4BB1-96C1-71A06F2D910E}</x14:id>
        </ext>
      </extLst>
    </cfRule>
  </conditionalFormatting>
  <conditionalFormatting sqref="E4:E94">
    <cfRule type="cellIs" dxfId="13" priority="3" operator="equal">
      <formula>"نسبتا مطلوب"</formula>
    </cfRule>
    <cfRule type="cellIs" dxfId="12" priority="4" operator="equal">
      <formula>"نامطلوب"</formula>
    </cfRule>
    <cfRule type="cellIs" dxfId="11" priority="5" operator="equal">
      <formula>"مطلوب"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AD0E0DC-09C9-409B-AD22-42CBED9F2E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D4:D94</xm:sqref>
        </x14:conditionalFormatting>
        <x14:conditionalFormatting xmlns:xm="http://schemas.microsoft.com/office/excel/2006/main">
          <x14:cfRule type="dataBar" id="{F14C2DEA-FEE6-4BB1-96C1-71A06F2D91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D4:E94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32"/>
  <sheetViews>
    <sheetView rightToLeft="1" topLeftCell="A13" workbookViewId="0">
      <selection activeCell="I23" sqref="I23"/>
    </sheetView>
  </sheetViews>
  <sheetFormatPr defaultRowHeight="15"/>
  <cols>
    <col min="3" max="3" width="9.140625" style="225"/>
    <col min="4" max="4" width="53.7109375" style="225" customWidth="1"/>
    <col min="5" max="5" width="9.28515625" customWidth="1"/>
    <col min="6" max="6" width="40.28515625" customWidth="1"/>
    <col min="7" max="7" width="20.140625" customWidth="1"/>
  </cols>
  <sheetData>
    <row r="1" spans="3:7" ht="15" customHeight="1">
      <c r="D1" s="425" t="s">
        <v>895</v>
      </c>
      <c r="E1" s="425"/>
      <c r="F1" s="257"/>
    </row>
    <row r="2" spans="3:7" ht="15" customHeight="1">
      <c r="D2" s="426"/>
      <c r="E2" s="426"/>
      <c r="F2" s="262"/>
    </row>
    <row r="3" spans="3:7" ht="27" customHeight="1">
      <c r="C3" s="231" t="s">
        <v>893</v>
      </c>
      <c r="D3" s="231" t="s">
        <v>899</v>
      </c>
      <c r="E3" s="264" t="s">
        <v>1076</v>
      </c>
      <c r="F3" s="231" t="s">
        <v>1075</v>
      </c>
      <c r="G3" s="231" t="s">
        <v>894</v>
      </c>
    </row>
    <row r="4" spans="3:7">
      <c r="C4" s="232" t="s">
        <v>857</v>
      </c>
      <c r="D4" s="237" t="s">
        <v>1035</v>
      </c>
      <c r="E4" s="248">
        <f>SUM('نتایج کلی'!J2:J7)</f>
        <v>2</v>
      </c>
      <c r="F4" s="248">
        <f>IF(E4&gt;2.33,3,IF(E4&gt;1.66, 2,1))</f>
        <v>2</v>
      </c>
      <c r="G4" s="224" t="str">
        <f>IF(F4&gt;=2.33,"مطلوب",IF(F4&gt;1.67,"نسبتا مطلوب","نامطلوب"))</f>
        <v>نسبتا مطلوب</v>
      </c>
    </row>
    <row r="5" spans="3:7">
      <c r="C5" s="232" t="s">
        <v>858</v>
      </c>
      <c r="D5" s="237" t="s">
        <v>1036</v>
      </c>
      <c r="E5" s="248">
        <f>SUM('نتایج کلی'!J8:J21)</f>
        <v>2.6333333333333333</v>
      </c>
      <c r="F5" s="248">
        <f>IF(E5&gt;2.33,3,IF(E5&gt;1.66, 2,1))</f>
        <v>3</v>
      </c>
      <c r="G5" s="224" t="str">
        <f t="shared" ref="G5:G32" si="0">IF(F5&gt;=2.33,"مطلوب",IF(F5&gt;1.67,"نسبتا مطلوب","نامطلوب"))</f>
        <v>مطلوب</v>
      </c>
    </row>
    <row r="6" spans="3:7">
      <c r="C6" s="232" t="s">
        <v>859</v>
      </c>
      <c r="D6" s="237" t="s">
        <v>1002</v>
      </c>
      <c r="E6" s="248">
        <f>SUM('نتایج کلی'!J22:J60)</f>
        <v>1.3566666666666667</v>
      </c>
      <c r="F6" s="248">
        <f t="shared" ref="F6:F32" si="1">IF(E6&gt;2.33,3,IF(E6&gt;1.66, 2,1))</f>
        <v>1</v>
      </c>
      <c r="G6" s="224" t="str">
        <f t="shared" si="0"/>
        <v>نامطلوب</v>
      </c>
    </row>
    <row r="7" spans="3:7">
      <c r="C7" s="232" t="s">
        <v>860</v>
      </c>
      <c r="D7" s="237" t="s">
        <v>1003</v>
      </c>
      <c r="E7" s="248">
        <f>SUM('نتایج کلی'!J61:J68)</f>
        <v>1</v>
      </c>
      <c r="F7" s="248">
        <f t="shared" si="1"/>
        <v>1</v>
      </c>
      <c r="G7" s="224" t="str">
        <f t="shared" si="0"/>
        <v>نامطلوب</v>
      </c>
    </row>
    <row r="8" spans="3:7">
      <c r="C8" s="232" t="s">
        <v>861</v>
      </c>
      <c r="D8" s="237" t="s">
        <v>1004</v>
      </c>
      <c r="E8" s="248">
        <f>SUM('نتایج کلی'!J69:J71)</f>
        <v>2</v>
      </c>
      <c r="F8" s="248">
        <f t="shared" si="1"/>
        <v>2</v>
      </c>
      <c r="G8" s="224" t="str">
        <f t="shared" si="0"/>
        <v>نسبتا مطلوب</v>
      </c>
    </row>
    <row r="9" spans="3:7">
      <c r="C9" s="232" t="s">
        <v>862</v>
      </c>
      <c r="D9" s="237" t="s">
        <v>1005</v>
      </c>
      <c r="E9" s="248">
        <f>SUM('نتایج کلی'!J72:J79)</f>
        <v>2</v>
      </c>
      <c r="F9" s="248">
        <f t="shared" si="1"/>
        <v>2</v>
      </c>
      <c r="G9" s="224" t="str">
        <f t="shared" si="0"/>
        <v>نسبتا مطلوب</v>
      </c>
    </row>
    <row r="10" spans="3:7">
      <c r="C10" s="232" t="s">
        <v>863</v>
      </c>
      <c r="D10" s="237" t="s">
        <v>1006</v>
      </c>
      <c r="E10" s="248">
        <f>SUM('نتایج کلی'!I80:I82)</f>
        <v>0</v>
      </c>
      <c r="F10" s="248">
        <f t="shared" si="1"/>
        <v>1</v>
      </c>
      <c r="G10" s="224" t="str">
        <f t="shared" si="0"/>
        <v>نامطلوب</v>
      </c>
    </row>
    <row r="11" spans="3:7">
      <c r="C11" s="232" t="s">
        <v>864</v>
      </c>
      <c r="D11" s="237" t="s">
        <v>1007</v>
      </c>
      <c r="E11" s="248">
        <f>SUM('نتایج کلی'!J83:J86)</f>
        <v>2</v>
      </c>
      <c r="F11" s="248">
        <f t="shared" si="1"/>
        <v>2</v>
      </c>
      <c r="G11" s="224" t="str">
        <f t="shared" si="0"/>
        <v>نسبتا مطلوب</v>
      </c>
    </row>
    <row r="12" spans="3:7">
      <c r="C12" s="232" t="s">
        <v>865</v>
      </c>
      <c r="D12" s="237" t="s">
        <v>1008</v>
      </c>
      <c r="E12" s="248">
        <f>SUM('نتایج کلی'!J87:J92)</f>
        <v>1.8333333333333335</v>
      </c>
      <c r="F12" s="248">
        <f t="shared" si="1"/>
        <v>2</v>
      </c>
      <c r="G12" s="224" t="str">
        <f t="shared" si="0"/>
        <v>نسبتا مطلوب</v>
      </c>
    </row>
    <row r="13" spans="3:7">
      <c r="C13" s="232" t="s">
        <v>866</v>
      </c>
      <c r="D13" s="237" t="s">
        <v>1009</v>
      </c>
      <c r="E13" s="227">
        <f>SUM('نتایج کلی'!J93:J94)</f>
        <v>0</v>
      </c>
      <c r="F13" s="248">
        <f t="shared" si="1"/>
        <v>1</v>
      </c>
      <c r="G13" s="224" t="str">
        <f t="shared" si="0"/>
        <v>نامطلوب</v>
      </c>
    </row>
    <row r="14" spans="3:7">
      <c r="C14" s="232" t="s">
        <v>867</v>
      </c>
      <c r="D14" s="237" t="s">
        <v>1010</v>
      </c>
      <c r="E14" s="227">
        <f>SUM('نتایج کلی'!J95:J108)</f>
        <v>1.3333333333333333</v>
      </c>
      <c r="F14" s="248">
        <f t="shared" si="1"/>
        <v>1</v>
      </c>
      <c r="G14" s="224" t="str">
        <f t="shared" si="0"/>
        <v>نامطلوب</v>
      </c>
    </row>
    <row r="15" spans="3:7">
      <c r="C15" s="232" t="s">
        <v>868</v>
      </c>
      <c r="D15" s="237" t="s">
        <v>1011</v>
      </c>
      <c r="E15" s="227">
        <f>SUM('نتایج کلی'!J109:J111)</f>
        <v>1</v>
      </c>
      <c r="F15" s="248">
        <f t="shared" si="1"/>
        <v>1</v>
      </c>
      <c r="G15" s="224" t="str">
        <f t="shared" si="0"/>
        <v>نامطلوب</v>
      </c>
    </row>
    <row r="16" spans="3:7">
      <c r="C16" s="232" t="s">
        <v>869</v>
      </c>
      <c r="D16" s="237" t="s">
        <v>1012</v>
      </c>
      <c r="E16" s="227">
        <f>SUM('نتایج کلی'!J112:J126)</f>
        <v>2</v>
      </c>
      <c r="F16" s="248">
        <f t="shared" si="1"/>
        <v>2</v>
      </c>
      <c r="G16" s="224" t="str">
        <f t="shared" si="0"/>
        <v>نسبتا مطلوب</v>
      </c>
    </row>
    <row r="17" spans="3:10">
      <c r="C17" s="232" t="s">
        <v>870</v>
      </c>
      <c r="D17" s="237" t="s">
        <v>1013</v>
      </c>
      <c r="E17" s="227">
        <f>SUM('نتایج کلی'!J127:J132)</f>
        <v>1</v>
      </c>
      <c r="F17" s="248">
        <f t="shared" si="1"/>
        <v>1</v>
      </c>
      <c r="G17" s="224" t="str">
        <f t="shared" si="0"/>
        <v>نامطلوب</v>
      </c>
    </row>
    <row r="18" spans="3:10">
      <c r="C18" s="232" t="s">
        <v>871</v>
      </c>
      <c r="D18" s="237" t="s">
        <v>1014</v>
      </c>
      <c r="E18" s="227">
        <f>SUM('نتایج کلی'!J133:J137)</f>
        <v>2.666666666666667</v>
      </c>
      <c r="F18" s="248">
        <f t="shared" si="1"/>
        <v>3</v>
      </c>
      <c r="G18" s="224" t="str">
        <f t="shared" si="0"/>
        <v>مطلوب</v>
      </c>
    </row>
    <row r="19" spans="3:10" ht="15" customHeight="1">
      <c r="C19" s="232" t="s">
        <v>872</v>
      </c>
      <c r="D19" s="237" t="s">
        <v>992</v>
      </c>
      <c r="E19" s="227">
        <f>SUM('نتایج کلی'!J138:J151)</f>
        <v>2.3333333333333335</v>
      </c>
      <c r="F19" s="248">
        <f t="shared" si="1"/>
        <v>3</v>
      </c>
      <c r="G19" s="224" t="str">
        <f t="shared" si="0"/>
        <v>مطلوب</v>
      </c>
      <c r="J19" s="225"/>
    </row>
    <row r="20" spans="3:10">
      <c r="C20" s="232" t="s">
        <v>873</v>
      </c>
      <c r="D20" s="237" t="s">
        <v>1015</v>
      </c>
      <c r="E20" s="227">
        <f>SUM('نتایج کلی'!J152:J157)</f>
        <v>2.5</v>
      </c>
      <c r="F20" s="248">
        <f t="shared" si="1"/>
        <v>3</v>
      </c>
      <c r="G20" s="224" t="str">
        <f t="shared" si="0"/>
        <v>مطلوب</v>
      </c>
    </row>
    <row r="21" spans="3:10">
      <c r="C21" s="232" t="s">
        <v>874</v>
      </c>
      <c r="D21" s="237" t="s">
        <v>1016</v>
      </c>
      <c r="E21" s="227">
        <f>SUM('نتایج کلی'!G158:G161)</f>
        <v>0</v>
      </c>
      <c r="F21" s="248">
        <f t="shared" si="1"/>
        <v>1</v>
      </c>
      <c r="G21" s="224" t="str">
        <f t="shared" si="0"/>
        <v>نامطلوب</v>
      </c>
    </row>
    <row r="22" spans="3:10">
      <c r="C22" s="232" t="s">
        <v>875</v>
      </c>
      <c r="D22" s="237" t="s">
        <v>1017</v>
      </c>
      <c r="E22" s="227">
        <f>SUM('نتایج کلی'!J162:J168)</f>
        <v>2.4357272963830341</v>
      </c>
      <c r="F22" s="248">
        <f t="shared" si="1"/>
        <v>3</v>
      </c>
      <c r="G22" s="224" t="str">
        <f t="shared" si="0"/>
        <v>مطلوب</v>
      </c>
    </row>
    <row r="23" spans="3:10" ht="29.25">
      <c r="C23" s="234" t="s">
        <v>876</v>
      </c>
      <c r="D23" s="238" t="s">
        <v>1018</v>
      </c>
      <c r="E23" s="227">
        <f>SUM('نتایج کلی'!J169:J193)</f>
        <v>2.0416666666666665</v>
      </c>
      <c r="F23" s="248">
        <f t="shared" si="1"/>
        <v>2</v>
      </c>
      <c r="G23" s="224" t="str">
        <f t="shared" si="0"/>
        <v>نسبتا مطلوب</v>
      </c>
    </row>
    <row r="24" spans="3:10">
      <c r="C24" s="232" t="s">
        <v>877</v>
      </c>
      <c r="D24" s="237" t="s">
        <v>1019</v>
      </c>
      <c r="E24" s="227">
        <f>SUM('نتایج کلی'!J194:J203)</f>
        <v>0</v>
      </c>
      <c r="F24" s="248">
        <f t="shared" si="1"/>
        <v>1</v>
      </c>
      <c r="G24" s="224" t="str">
        <f t="shared" si="0"/>
        <v>نامطلوب</v>
      </c>
    </row>
    <row r="25" spans="3:10">
      <c r="C25" s="232" t="s">
        <v>878</v>
      </c>
      <c r="D25" s="237" t="s">
        <v>1020</v>
      </c>
      <c r="E25" s="227">
        <f>SUM('نتایج کلی'!J204:J211)</f>
        <v>1.6666666666666667</v>
      </c>
      <c r="F25" s="248">
        <f t="shared" si="1"/>
        <v>2</v>
      </c>
      <c r="G25" s="224" t="str">
        <f t="shared" si="0"/>
        <v>نسبتا مطلوب</v>
      </c>
    </row>
    <row r="26" spans="3:10">
      <c r="C26" s="232" t="s">
        <v>879</v>
      </c>
      <c r="D26" s="237" t="s">
        <v>1021</v>
      </c>
      <c r="E26" s="227">
        <f>SUM('نتایج کلی'!J212:J218)</f>
        <v>1.4</v>
      </c>
      <c r="F26" s="248">
        <f t="shared" si="1"/>
        <v>1</v>
      </c>
      <c r="G26" s="224" t="str">
        <f t="shared" si="0"/>
        <v>نامطلوب</v>
      </c>
    </row>
    <row r="27" spans="3:10">
      <c r="C27" s="232" t="s">
        <v>880</v>
      </c>
      <c r="D27" s="237" t="s">
        <v>1022</v>
      </c>
      <c r="E27" s="227">
        <f>SUM('نتایج کلی'!J219:J220)</f>
        <v>2</v>
      </c>
      <c r="F27" s="248">
        <f t="shared" si="1"/>
        <v>2</v>
      </c>
      <c r="G27" s="224" t="str">
        <f t="shared" si="0"/>
        <v>نسبتا مطلوب</v>
      </c>
    </row>
    <row r="28" spans="3:10">
      <c r="C28" s="232" t="s">
        <v>881</v>
      </c>
      <c r="D28" s="237" t="s">
        <v>1023</v>
      </c>
      <c r="E28" s="227">
        <f>SUM('نتایج کلی'!J221:J223)</f>
        <v>1</v>
      </c>
      <c r="F28" s="248">
        <f t="shared" si="1"/>
        <v>1</v>
      </c>
      <c r="G28" s="224" t="str">
        <f t="shared" si="0"/>
        <v>نامطلوب</v>
      </c>
    </row>
    <row r="29" spans="3:10">
      <c r="C29" s="232" t="s">
        <v>882</v>
      </c>
      <c r="D29" s="237" t="s">
        <v>1024</v>
      </c>
      <c r="E29" s="227">
        <f>SUM('نتایج کلی'!J224:J227)</f>
        <v>0</v>
      </c>
      <c r="F29" s="248">
        <f t="shared" si="1"/>
        <v>1</v>
      </c>
      <c r="G29" s="224" t="str">
        <f t="shared" si="0"/>
        <v>نامطلوب</v>
      </c>
      <c r="I29" s="223"/>
    </row>
    <row r="30" spans="3:10">
      <c r="C30" s="232" t="s">
        <v>883</v>
      </c>
      <c r="D30" s="237" t="s">
        <v>1025</v>
      </c>
      <c r="E30" s="227">
        <f>SUM('نتایج کلی'!J228:J230)</f>
        <v>0</v>
      </c>
      <c r="F30" s="248">
        <f t="shared" si="1"/>
        <v>1</v>
      </c>
      <c r="G30" s="224" t="str">
        <f t="shared" si="0"/>
        <v>نامطلوب</v>
      </c>
    </row>
    <row r="31" spans="3:10">
      <c r="C31" s="232" t="s">
        <v>884</v>
      </c>
      <c r="D31" s="237" t="s">
        <v>1026</v>
      </c>
      <c r="E31" s="227">
        <f>SUM('نتایج کلی'!J231:J233)</f>
        <v>0</v>
      </c>
      <c r="F31" s="248">
        <f t="shared" si="1"/>
        <v>1</v>
      </c>
      <c r="G31" s="224" t="str">
        <f t="shared" si="0"/>
        <v>نامطلوب</v>
      </c>
    </row>
    <row r="32" spans="3:10">
      <c r="C32" s="232" t="s">
        <v>885</v>
      </c>
      <c r="D32" s="237" t="s">
        <v>1027</v>
      </c>
      <c r="E32" s="227">
        <f>SUM('نتایج کلی'!J234:J236)</f>
        <v>0</v>
      </c>
      <c r="F32" s="248">
        <f t="shared" si="1"/>
        <v>1</v>
      </c>
      <c r="G32" s="224" t="str">
        <f t="shared" si="0"/>
        <v>نامطلوب</v>
      </c>
    </row>
  </sheetData>
  <mergeCells count="1">
    <mergeCell ref="D1:E2"/>
  </mergeCells>
  <conditionalFormatting sqref="E4:F32">
    <cfRule type="iconSet" priority="14">
      <iconSet iconSet="4Rating">
        <cfvo type="percent" val="0"/>
        <cfvo type="percent" val="25"/>
        <cfvo type="percent" val="50"/>
        <cfvo type="percent" val="75"/>
      </iconSet>
    </cfRule>
    <cfRule type="iconSet" priority="25">
      <iconSet iconSet="3Arrows">
        <cfvo type="percent" val="0"/>
        <cfvo type="percent" val="33"/>
        <cfvo type="percent" val="67"/>
      </iconSet>
    </cfRule>
    <cfRule type="top10" dxfId="10" priority="26" percent="1" rank="10"/>
    <cfRule type="colorScale" priority="27">
      <colorScale>
        <cfvo type="min"/>
        <cfvo type="percentile" val="50"/>
        <cfvo type="max"/>
        <color rgb="FFF8696B"/>
        <color rgb="FFFCFCFF"/>
        <color rgb="FF63BE7B"/>
      </colorScale>
    </cfRule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{C639045B-E047-4DA6-827E-09E12AEC5FA6}</x14:id>
        </ext>
      </extLst>
    </cfRule>
  </conditionalFormatting>
  <conditionalFormatting sqref="G4:G32">
    <cfRule type="containsText" dxfId="9" priority="18" operator="containsText" text="مطلوب">
      <formula>NOT(ISERROR(SEARCH("مطلوب",G4)))</formula>
    </cfRule>
    <cfRule type="containsText" dxfId="8" priority="19" operator="containsText" text="نامطلوب">
      <formula>NOT(ISERROR(SEARCH("نامطلوب",G4)))</formula>
    </cfRule>
    <cfRule type="iconSet" priority="20">
      <iconSet iconSet="3Arrows">
        <cfvo type="percent" val="0"/>
        <cfvo type="percent" val="33"/>
        <cfvo type="percent" val="67"/>
      </iconSet>
    </cfRule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{A291DD80-8E8B-4C00-A956-6EF3769460E6}</x14:id>
        </ext>
      </extLst>
    </cfRule>
  </conditionalFormatting>
  <conditionalFormatting sqref="G4:G32">
    <cfRule type="cellIs" dxfId="7" priority="15" operator="equal">
      <formula>"نسبتا مطلوب"</formula>
    </cfRule>
    <cfRule type="cellIs" dxfId="6" priority="16" operator="equal">
      <formula>"نامطلوب"</formula>
    </cfRule>
    <cfRule type="cellIs" dxfId="5" priority="17" operator="equal">
      <formula>"مطلوب"</formula>
    </cfRule>
  </conditionalFormatting>
  <conditionalFormatting sqref="E13:F32">
    <cfRule type="colorScale" priority="12">
      <colorScale>
        <cfvo type="min"/>
        <cfvo type="max"/>
        <color theme="0"/>
        <color theme="0"/>
      </colorScale>
    </cfRule>
    <cfRule type="colorScale" priority="13">
      <colorScale>
        <cfvo type="min"/>
        <cfvo type="max"/>
        <color rgb="FFFCFCFF"/>
        <color rgb="FF63BE7B"/>
      </colorScale>
    </cfRule>
  </conditionalFormatting>
  <conditionalFormatting sqref="E4:G32">
    <cfRule type="dataBar" priority="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{2C6672A3-6F6F-4E61-923C-8223CCCDD2D3}</x14:id>
        </ext>
      </extLst>
    </cfRule>
  </conditionalFormatting>
  <conditionalFormatting sqref="E4:F4 F5:F32">
    <cfRule type="colorScale" priority="3">
      <colorScale>
        <cfvo type="min"/>
        <cfvo type="max"/>
        <color theme="0"/>
        <color theme="0"/>
      </colorScale>
    </cfRule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{202DE102-E67B-457B-84CF-0E1F70770F21}</x14:id>
        </ext>
      </extLst>
    </cfRule>
  </conditionalFormatting>
  <conditionalFormatting sqref="E10:F10">
    <cfRule type="colorScale" priority="9">
      <colorScale>
        <cfvo type="min"/>
        <cfvo type="max"/>
        <color theme="0"/>
        <color theme="0"/>
      </colorScale>
    </cfRule>
  </conditionalFormatting>
  <conditionalFormatting sqref="E5:F5">
    <cfRule type="colorScale" priority="8">
      <colorScale>
        <cfvo type="min"/>
        <cfvo type="max"/>
        <color rgb="FFF8696B"/>
        <color rgb="FFFCFCFF"/>
      </colorScale>
    </cfRule>
  </conditionalFormatting>
  <conditionalFormatting sqref="E6:F6">
    <cfRule type="colorScale" priority="7">
      <colorScale>
        <cfvo type="min"/>
        <cfvo type="max"/>
        <color rgb="FFF8696B"/>
        <color rgb="FFFCFCFF"/>
      </colorScale>
    </cfRule>
  </conditionalFormatting>
  <conditionalFormatting sqref="E8:F8">
    <cfRule type="colorScale" priority="6">
      <colorScale>
        <cfvo type="min"/>
        <cfvo type="max"/>
        <color rgb="FFF8696B"/>
        <color rgb="FFFCFCFF"/>
      </colorScale>
    </cfRule>
  </conditionalFormatting>
  <conditionalFormatting sqref="E11:F11">
    <cfRule type="colorScale" priority="5">
      <colorScale>
        <cfvo type="min"/>
        <cfvo type="max"/>
        <color rgb="FFF8696B"/>
        <color rgb="FFFCFCFF"/>
      </colorScale>
    </cfRule>
  </conditionalFormatting>
  <conditionalFormatting sqref="E4:E32">
    <cfRule type="iconSet" priority="1">
      <iconSet iconSet="3Arrows">
        <cfvo type="percent" val="0"/>
        <cfvo type="percent" val="33"/>
        <cfvo type="percent" val="67"/>
      </iconSet>
    </cfRule>
    <cfRule type="dataBar" priority="2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{C7BFD0BC-6D27-4777-ABD3-BE3398BB0844}</x14:id>
        </ext>
      </extLst>
    </cfRule>
  </conditionalFormatting>
  <pageMargins left="0.7" right="0.7" top="0.75" bottom="0.75" header="0.3" footer="0.3"/>
  <pageSetup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39045B-E047-4DA6-827E-09E12AEC5F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E4:F32</xm:sqref>
        </x14:conditionalFormatting>
        <x14:conditionalFormatting xmlns:xm="http://schemas.microsoft.com/office/excel/2006/main">
          <x14:cfRule type="dataBar" id="{A291DD80-8E8B-4C00-A956-6EF3769460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G4:G32</xm:sqref>
        </x14:conditionalFormatting>
        <x14:conditionalFormatting xmlns:xm="http://schemas.microsoft.com/office/excel/2006/main">
          <x14:cfRule type="dataBar" id="{2C6672A3-6F6F-4E61-923C-8223CCCDD2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E4:G32</xm:sqref>
        </x14:conditionalFormatting>
        <x14:conditionalFormatting xmlns:xm="http://schemas.microsoft.com/office/excel/2006/main">
          <x14:cfRule type="dataBar" id="{202DE102-E67B-457B-84CF-0E1F70770F2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E4:F4 F5:F32</xm:sqref>
        </x14:conditionalFormatting>
        <x14:conditionalFormatting xmlns:xm="http://schemas.microsoft.com/office/excel/2006/main">
          <x14:cfRule type="dataBar" id="{C7BFD0BC-6D27-4777-ABD3-BE3398BB08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E4:E32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0"/>
  <sheetViews>
    <sheetView rightToLeft="1" topLeftCell="B1" zoomScaleNormal="100" workbookViewId="0">
      <selection activeCell="I10" sqref="I10"/>
    </sheetView>
  </sheetViews>
  <sheetFormatPr defaultRowHeight="15"/>
  <cols>
    <col min="4" max="4" width="44.7109375" customWidth="1"/>
    <col min="5" max="5" width="11.140625" customWidth="1"/>
    <col min="6" max="6" width="34.7109375" customWidth="1"/>
    <col min="7" max="7" width="17.140625" customWidth="1"/>
  </cols>
  <sheetData>
    <row r="1" spans="3:7" ht="15" customHeight="1">
      <c r="D1" s="427" t="s">
        <v>896</v>
      </c>
      <c r="E1" s="427"/>
      <c r="F1" s="258"/>
    </row>
    <row r="2" spans="3:7" ht="15" customHeight="1">
      <c r="D2" s="428"/>
      <c r="E2" s="428"/>
      <c r="F2" s="263"/>
    </row>
    <row r="3" spans="3:7" ht="34.5" customHeight="1">
      <c r="C3" s="231" t="s">
        <v>893</v>
      </c>
      <c r="D3" s="231" t="s">
        <v>899</v>
      </c>
      <c r="E3" s="264" t="s">
        <v>1077</v>
      </c>
      <c r="F3" s="231" t="s">
        <v>1075</v>
      </c>
      <c r="G3" s="231" t="s">
        <v>894</v>
      </c>
    </row>
    <row r="4" spans="3:7" ht="15.75">
      <c r="C4" s="233" t="s">
        <v>886</v>
      </c>
      <c r="D4" s="249" t="s">
        <v>994</v>
      </c>
      <c r="E4" s="226">
        <f>SUM('نتایج کلی'!K2:K86)</f>
        <v>1.8557142857142854</v>
      </c>
      <c r="F4" s="226">
        <f>IF(E4&gt;2.33,3,IF(E4&gt;1.66, 2,1))</f>
        <v>2</v>
      </c>
      <c r="G4" s="224" t="str">
        <f>IF(F4&gt;=2.33,"مطلوب",IF(F4&gt;1.67,"نسبتا مطلوب","نامطلوب"))</f>
        <v>نسبتا مطلوب</v>
      </c>
    </row>
    <row r="5" spans="3:7" ht="15.75">
      <c r="C5" s="233" t="s">
        <v>887</v>
      </c>
      <c r="D5" s="249" t="s">
        <v>995</v>
      </c>
      <c r="E5" s="226">
        <f>SUM('نتایج کلی'!K87:K111)</f>
        <v>1.0416666666666667</v>
      </c>
      <c r="F5" s="226">
        <f t="shared" ref="F5:F10" si="0">IF(E5&gt;2.33,3,IF(E5&gt;1.66, 2,1))</f>
        <v>1</v>
      </c>
      <c r="G5" s="224" t="str">
        <f t="shared" ref="G5:G10" si="1">IF(F5&gt;=2.33,"مطلوب",IF(F5&gt;1.67,"نسبتا مطلوب","نامطلوب"))</f>
        <v>نامطلوب</v>
      </c>
    </row>
    <row r="6" spans="3:7" ht="15.75">
      <c r="C6" s="233" t="s">
        <v>888</v>
      </c>
      <c r="D6" s="249" t="s">
        <v>996</v>
      </c>
      <c r="E6" s="226">
        <f>SUM('نتایج کلی'!K112:K137)</f>
        <v>1.8888888888888891</v>
      </c>
      <c r="F6" s="226">
        <f t="shared" si="0"/>
        <v>2</v>
      </c>
      <c r="G6" s="224" t="str">
        <f t="shared" si="1"/>
        <v>نسبتا مطلوب</v>
      </c>
    </row>
    <row r="7" spans="3:7" ht="15.75">
      <c r="C7" s="233" t="s">
        <v>889</v>
      </c>
      <c r="D7" s="249" t="s">
        <v>997</v>
      </c>
      <c r="E7" s="226">
        <f>SUM('نتایج کلی'!K138:K161)</f>
        <v>2.2777777777777781</v>
      </c>
      <c r="F7" s="226">
        <f t="shared" si="0"/>
        <v>2</v>
      </c>
      <c r="G7" s="224" t="str">
        <f t="shared" si="1"/>
        <v>نسبتا مطلوب</v>
      </c>
    </row>
    <row r="8" spans="3:7" ht="15.75">
      <c r="C8" s="233" t="s">
        <v>890</v>
      </c>
      <c r="D8" s="249" t="s">
        <v>999</v>
      </c>
      <c r="E8" s="226">
        <f>SUM('نتایج کلی'!K162:K203)</f>
        <v>2.2386969815248503</v>
      </c>
      <c r="F8" s="226">
        <f t="shared" si="0"/>
        <v>2</v>
      </c>
      <c r="G8" s="224" t="str">
        <f t="shared" si="1"/>
        <v>نسبتا مطلوب</v>
      </c>
    </row>
    <row r="9" spans="3:7" ht="15.75">
      <c r="C9" s="233" t="s">
        <v>891</v>
      </c>
      <c r="D9" s="249" t="s">
        <v>1000</v>
      </c>
      <c r="E9" s="226">
        <f>SUM('نتایج کلی'!K204:K223)</f>
        <v>1.5166666666666666</v>
      </c>
      <c r="F9" s="226">
        <f t="shared" si="0"/>
        <v>1</v>
      </c>
      <c r="G9" s="224" t="str">
        <f t="shared" si="1"/>
        <v>نامطلوب</v>
      </c>
    </row>
    <row r="10" spans="3:7" ht="15.75">
      <c r="C10" s="233" t="s">
        <v>892</v>
      </c>
      <c r="D10" s="249" t="s">
        <v>1001</v>
      </c>
      <c r="E10" s="226" t="e">
        <f>'نتایج کلی'!K224:K236</f>
        <v>#VALUE!</v>
      </c>
      <c r="F10" s="226" t="e">
        <f t="shared" si="0"/>
        <v>#VALUE!</v>
      </c>
      <c r="G10" s="224" t="e">
        <f t="shared" si="1"/>
        <v>#VALUE!</v>
      </c>
    </row>
  </sheetData>
  <mergeCells count="1">
    <mergeCell ref="D1:E2"/>
  </mergeCells>
  <conditionalFormatting sqref="E4:F10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10">
      <colorScale>
        <cfvo type="min"/>
        <cfvo type="max"/>
        <color rgb="FFF8696B"/>
        <color rgb="FFFCFCFF"/>
      </colorScale>
    </cfRule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{0C6DE591-DECD-40C6-9581-80553DB67E7C}</x14:id>
        </ext>
      </extLst>
    </cfRule>
    <cfRule type="iconSet" priority="13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iconSet" priority="21">
      <iconSet iconSet="3Arrows">
        <cfvo type="percent" val="0"/>
        <cfvo type="percent" val="33"/>
        <cfvo type="percent" val="67"/>
      </iconSet>
    </cfRule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{66DB82B2-E3AB-416D-B375-6E81BA7618FE}</x14:id>
        </ext>
      </extLst>
    </cfRule>
  </conditionalFormatting>
  <conditionalFormatting sqref="G4:G10">
    <cfRule type="containsText" dxfId="4" priority="17" operator="containsText" text="مطلوب">
      <formula>NOT(ISERROR(SEARCH("مطلوب",G4)))</formula>
    </cfRule>
    <cfRule type="containsText" dxfId="3" priority="18" operator="containsText" text="نامطلوب">
      <formula>NOT(ISERROR(SEARCH("نامطلوب",G4)))</formula>
    </cfRule>
    <cfRule type="iconSet" priority="19">
      <iconSet iconSet="3Arrows">
        <cfvo type="percent" val="0"/>
        <cfvo type="percent" val="33"/>
        <cfvo type="percent" val="67"/>
      </iconSet>
    </cfRule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{AF9E19A4-54B4-4426-BE98-9357683D8597}</x14:id>
        </ext>
      </extLst>
    </cfRule>
  </conditionalFormatting>
  <conditionalFormatting sqref="G4:G10">
    <cfRule type="cellIs" dxfId="2" priority="14" operator="equal">
      <formula>"نسبتا مطلوب"</formula>
    </cfRule>
    <cfRule type="cellIs" dxfId="1" priority="15" operator="equal">
      <formula>"نامطلوب"</formula>
    </cfRule>
    <cfRule type="cellIs" dxfId="0" priority="16" operator="equal">
      <formula>"مطلوب"</formula>
    </cfRule>
  </conditionalFormatting>
  <conditionalFormatting sqref="E4:G1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{6D182A03-D338-46CB-860D-4642EE1503C3}</x14:id>
        </ext>
      </extLst>
    </cfRule>
  </conditionalFormatting>
  <conditionalFormatting sqref="E6:F6">
    <cfRule type="colorScale" priority="7">
      <colorScale>
        <cfvo type="min"/>
        <cfvo type="max"/>
        <color rgb="FFF8696B"/>
        <color rgb="FFFCFCFF"/>
      </colorScale>
    </cfRule>
  </conditionalFormatting>
  <conditionalFormatting sqref="E5:F5">
    <cfRule type="colorScale" priority="6">
      <colorScale>
        <cfvo type="min"/>
        <cfvo type="max"/>
        <color rgb="FFF8696B"/>
        <color rgb="FFFCFCFF"/>
      </colorScale>
    </cfRule>
  </conditionalFormatting>
  <conditionalFormatting sqref="E4:E10">
    <cfRule type="iconSet" priority="3">
      <iconSet iconSet="3Arrows">
        <cfvo type="percent" val="0"/>
        <cfvo type="percent" val="33"/>
        <cfvo type="percent" val="67"/>
      </iconSet>
    </cfRule>
    <cfRule type="colorScale" priority="4">
      <colorScale>
        <cfvo type="min"/>
        <cfvo type="max"/>
        <color theme="0"/>
        <color theme="0"/>
      </colorScale>
    </cfRule>
    <cfRule type="dataBar" priority="5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{6CC74B0F-D278-49E6-9DFF-7EE6C1FA88EB}</x14:id>
        </ext>
      </extLst>
    </cfRule>
  </conditionalFormatting>
  <conditionalFormatting sqref="F4:F10">
    <cfRule type="iconSet" priority="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5">
    <cfRule type="colorScale" priority="1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6DE591-DECD-40C6-9581-80553DB67E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DB82B2-E3AB-416D-B375-6E81BA7618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E4:F10</xm:sqref>
        </x14:conditionalFormatting>
        <x14:conditionalFormatting xmlns:xm="http://schemas.microsoft.com/office/excel/2006/main">
          <x14:cfRule type="dataBar" id="{AF9E19A4-54B4-4426-BE98-9357683D85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G4:G10</xm:sqref>
        </x14:conditionalFormatting>
        <x14:conditionalFormatting xmlns:xm="http://schemas.microsoft.com/office/excel/2006/main">
          <x14:cfRule type="dataBar" id="{6D182A03-D338-46CB-860D-4642EE1503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E4:G10</xm:sqref>
        </x14:conditionalFormatting>
        <x14:conditionalFormatting xmlns:xm="http://schemas.microsoft.com/office/excel/2006/main">
          <x14:cfRule type="dataBar" id="{6CC74B0F-D278-49E6-9DFF-7EE6C1FA88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E4:E10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پرسشنامه مدیر گروه</vt:lpstr>
      <vt:lpstr>نتایج پرسشنامه مدیر</vt:lpstr>
      <vt:lpstr>دانشجویان</vt:lpstr>
      <vt:lpstr>استادان</vt:lpstr>
      <vt:lpstr>نتایج کلی</vt:lpstr>
      <vt:lpstr>مقایسه نشانگر</vt:lpstr>
      <vt:lpstr>مقایسه ملاک</vt:lpstr>
      <vt:lpstr>مقایسه عامل</vt:lpstr>
      <vt:lpstr>'پرسشنامه مدیر گروه'!Print_Area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2022-08-11T10:57:48Z</dcterms:modified>
</cp:coreProperties>
</file>